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ad.sconet.ca.gov\Data\SARD\Group\State_Gov_Reporting\ADMIN - POLICY\GASB\GASB 96 - Subscription-Based Information Technology Arrangements\SCO Website Publications\Ready To Publish\"/>
    </mc:Choice>
  </mc:AlternateContent>
  <xr:revisionPtr revIDLastSave="0" documentId="13_ncr:1_{FC72BDE9-CDB8-48D9-AC4C-33E02085A812}" xr6:coauthVersionLast="47" xr6:coauthVersionMax="47" xr10:uidLastSave="{00000000-0000-0000-0000-000000000000}"/>
  <bookViews>
    <workbookView xWindow="39150" yWindow="-110" windowWidth="38620" windowHeight="21220" tabRatio="871" xr2:uid="{00000000-000D-0000-FFFF-FFFF00000000}"/>
  </bookViews>
  <sheets>
    <sheet name="Example 1 -&gt;" sheetId="167" r:id="rId1"/>
    <sheet name="Example 1 Modification Input" sheetId="154" r:id="rId2"/>
    <sheet name="Example 1 Modification Output" sheetId="155" r:id="rId3"/>
    <sheet name="Ex1 Modification NoteDisclosure" sheetId="156" r:id="rId4"/>
    <sheet name="Example 1 Original Input" sheetId="158" r:id="rId5"/>
    <sheet name="Example 1 Original Output" sheetId="159" r:id="rId6"/>
    <sheet name="Ex 1 Original Note Disclosure" sheetId="160" r:id="rId7"/>
    <sheet name="Example 2 -&gt;" sheetId="178" r:id="rId8"/>
    <sheet name="Example 2 Modification Input" sheetId="161" r:id="rId9"/>
    <sheet name="Example 2 Modification Output" sheetId="162" r:id="rId10"/>
    <sheet name="Ex2 Modification NoteDisclosure" sheetId="163" r:id="rId11"/>
    <sheet name="Example 2 Original Input" sheetId="175" r:id="rId12"/>
    <sheet name="Example 2 Original Output" sheetId="176" r:id="rId13"/>
    <sheet name="Ex 2 Original Note Disclosure" sheetId="177" r:id="rId14"/>
    <sheet name="Example 3 -&gt;" sheetId="182" r:id="rId15"/>
    <sheet name="Example 3 Modification Input" sheetId="164" r:id="rId16"/>
    <sheet name="Example 3 Modification Output" sheetId="165" r:id="rId17"/>
    <sheet name="Ex3 Modification NoteDisclosure" sheetId="166" r:id="rId18"/>
    <sheet name="Example 3 Original Input" sheetId="179" r:id="rId19"/>
    <sheet name="Example 3 Original Output" sheetId="180" r:id="rId20"/>
    <sheet name="Ex 3 Original Note Disclosure" sheetId="181" r:id="rId21"/>
    <sheet name="Drop-down menus" sheetId="2" state="hidden" r:id="rId22"/>
    <sheet name="GAAP02Aindex" sheetId="153" state="hidden" r:id="rId23"/>
  </sheets>
  <externalReferences>
    <externalReference r:id="rId24"/>
    <externalReference r:id="rId25"/>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7">#REF!</definedName>
    <definedName name="AgencyCode" localSheetId="14">#REF!</definedName>
    <definedName name="AgencyCode">#REF!</definedName>
    <definedName name="AgencyCode1" localSheetId="0">#REF!</definedName>
    <definedName name="AgencyCode1" localSheetId="7">#REF!</definedName>
    <definedName name="AgencyCode1" localSheetId="14">#REF!</definedName>
    <definedName name="AgencyCode1">#REF!</definedName>
    <definedName name="AnalystGASB">[1]DeveloperInfo!$D$20</definedName>
    <definedName name="Annuity" localSheetId="0">#REF!</definedName>
    <definedName name="Annuity" localSheetId="7">#REF!</definedName>
    <definedName name="Annuity" localSheetId="14">#REF!</definedName>
    <definedName name="Annuity">#REF!</definedName>
    <definedName name="Annuity1" localSheetId="0">#REF!</definedName>
    <definedName name="Annuity1" localSheetId="7">#REF!</definedName>
    <definedName name="Annuity1" localSheetId="14">#REF!</definedName>
    <definedName name="Annuity1">#REF!</definedName>
    <definedName name="AnnuityLY" localSheetId="0">#REF!</definedName>
    <definedName name="AnnuityLY" localSheetId="7">#REF!</definedName>
    <definedName name="AnnuityLY" localSheetId="14">#REF!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7">#REF!</definedName>
    <definedName name="EmployerRates" localSheetId="14">#REF!</definedName>
    <definedName name="EmployerRates">#REF!</definedName>
    <definedName name="EmployerRates1" localSheetId="0">#REF!</definedName>
    <definedName name="EmployerRates1" localSheetId="7">#REF!</definedName>
    <definedName name="EmployerRates1" localSheetId="14">#REF!</definedName>
    <definedName name="EmployerRates1">#REF!</definedName>
    <definedName name="EmployerRatesLEO" localSheetId="0">#REF!</definedName>
    <definedName name="EmployerRatesLEO" localSheetId="7">#REF!</definedName>
    <definedName name="EmployerRatesLEO" localSheetId="14">#REF!</definedName>
    <definedName name="EmployerRatesLEO">#REF!</definedName>
    <definedName name="EmployerRatesLEO1" localSheetId="0">#REF!</definedName>
    <definedName name="EmployerRatesLEO1" localSheetId="7">#REF!</definedName>
    <definedName name="EmployerRatesLEO1" localSheetId="14">#REF!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7">#REF!</definedName>
    <definedName name="Pension" localSheetId="14">#REF!</definedName>
    <definedName name="Pension">#REF!</definedName>
    <definedName name="Pension1" localSheetId="0">#REF!</definedName>
    <definedName name="Pension1" localSheetId="7">#REF!</definedName>
    <definedName name="Pension1" localSheetId="14">#REF!</definedName>
    <definedName name="Pension1">#REF!</definedName>
    <definedName name="PensionLY" localSheetId="0">#REF!</definedName>
    <definedName name="PensionLY" localSheetId="7">#REF!</definedName>
    <definedName name="PensionLY" localSheetId="14">#REF!</definedName>
    <definedName name="PensionLY">#REF!</definedName>
    <definedName name="PlanNameLongGASB">[1]DeveloperInfo!$D$7</definedName>
    <definedName name="PlanNameShortGASB">[1]DeveloperInfo!$D$8</definedName>
    <definedName name="_xlnm.Print_Area" localSheetId="6">'Ex 1 Original Note Disclosure'!$A$1:$E$31</definedName>
    <definedName name="_xlnm.Print_Area" localSheetId="13">'Ex 2 Original Note Disclosure'!$A$1:$E$31</definedName>
    <definedName name="_xlnm.Print_Area" localSheetId="20">'Ex 3 Original Note Disclosure'!$A$1:$E$31</definedName>
    <definedName name="_xlnm.Print_Area" localSheetId="3">'Ex1 Modification NoteDisclosure'!$A$1:$E$32</definedName>
    <definedName name="_xlnm.Print_Area" localSheetId="10">'Ex2 Modification NoteDisclosure'!$A$1:$E$32</definedName>
    <definedName name="_xlnm.Print_Area" localSheetId="17">'Ex3 Modification NoteDisclosure'!$A$1:$E$32</definedName>
    <definedName name="_xlnm.Print_Area" localSheetId="1">'Example 1 Modification Input'!$A:$F</definedName>
    <definedName name="_xlnm.Print_Area" localSheetId="2">'Example 1 Modification Output'!$A$1:$K$83</definedName>
    <definedName name="_xlnm.Print_Area" localSheetId="4">'Example 1 Original Input'!$A:$F</definedName>
    <definedName name="_xlnm.Print_Area" localSheetId="5">'Example 1 Original Output'!$A$1:$K$66</definedName>
    <definedName name="_xlnm.Print_Area" localSheetId="8">'Example 2 Modification Input'!$A:$F</definedName>
    <definedName name="_xlnm.Print_Area" localSheetId="9">'Example 2 Modification Output'!$A$1:$K$83</definedName>
    <definedName name="_xlnm.Print_Area" localSheetId="11">'Example 2 Original Input'!$A:$F</definedName>
    <definedName name="_xlnm.Print_Area" localSheetId="12">'Example 2 Original Output'!$A$1:$K$66</definedName>
    <definedName name="_xlnm.Print_Area" localSheetId="15">'Example 3 Modification Input'!$A:$F</definedName>
    <definedName name="_xlnm.Print_Area" localSheetId="16">'Example 3 Modification Output'!$A$1:$K$83</definedName>
    <definedName name="_xlnm.Print_Area" localSheetId="18">'Example 3 Original Input'!$A:$F</definedName>
    <definedName name="_xlnm.Print_Area" localSheetId="19">'Example 3 Original Output'!$A$1:$K$66</definedName>
    <definedName name="ProjDisc?">[1]DeveloperInfo!$D$65</definedName>
    <definedName name="ProValResults" localSheetId="0">#REF!</definedName>
    <definedName name="ProValResults" localSheetId="7">#REF!</definedName>
    <definedName name="ProValResults" localSheetId="14">#REF!</definedName>
    <definedName name="ProValResults">#REF!</definedName>
    <definedName name="ProValResults1" localSheetId="0">#REF!</definedName>
    <definedName name="ProValResults1" localSheetId="7">#REF!</definedName>
    <definedName name="ProValResults1" localSheetId="14">#REF!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7">#REF!</definedName>
    <definedName name="TableData" localSheetId="14">#REF!</definedName>
    <definedName name="TableData">#REF!</definedName>
    <definedName name="TableData1" localSheetId="0">#REF!</definedName>
    <definedName name="TableData1" localSheetId="7">#REF!</definedName>
    <definedName name="TableData1" localSheetId="14">#REF!</definedName>
    <definedName name="TableData1">#REF!</definedName>
    <definedName name="Type" localSheetId="0">#REF!</definedName>
    <definedName name="Type" localSheetId="7">#REF!</definedName>
    <definedName name="Type" localSheetId="14">#REF!</definedName>
    <definedName name="Type">#REF!</definedName>
    <definedName name="TypeAnnuity" localSheetId="0">#REF!</definedName>
    <definedName name="TypeAnnuity" localSheetId="7">#REF!</definedName>
    <definedName name="TypeAnnuity" localSheetId="14">#REF!</definedName>
    <definedName name="TypeAnnuity">#REF!</definedName>
    <definedName name="TypeAnnuity1" localSheetId="0">#REF!</definedName>
    <definedName name="TypeAnnuity1" localSheetId="7">#REF!</definedName>
    <definedName name="TypeAnnuity1" localSheetId="14">#REF!</definedName>
    <definedName name="TypeAnnuity1">#REF!</definedName>
    <definedName name="TypePension" localSheetId="0">#REF!</definedName>
    <definedName name="TypePension" localSheetId="7">#REF!</definedName>
    <definedName name="TypePension" localSheetId="14">#REF!</definedName>
    <definedName name="TypePension">#REF!</definedName>
    <definedName name="TypePension1" localSheetId="0">#REF!</definedName>
    <definedName name="TypePension1" localSheetId="7">#REF!</definedName>
    <definedName name="TypePension1" localSheetId="14">#REF!</definedName>
    <definedName name="TypePension1">#REF!</definedName>
    <definedName name="UnfundedData" localSheetId="0">#REF!</definedName>
    <definedName name="UnfundedData" localSheetId="7">#REF!</definedName>
    <definedName name="UnfundedData" localSheetId="14">#REF!</definedName>
    <definedName name="UnfundedData">#REF!</definedName>
    <definedName name="UnfundedData1" localSheetId="0">#REF!</definedName>
    <definedName name="UnfundedData1" localSheetId="7">#REF!</definedName>
    <definedName name="UnfundedData1" localSheetId="14">#REF!</definedName>
    <definedName name="UnfundedData1">#REF!</definedName>
    <definedName name="UnfundedLY" localSheetId="0">#REF!</definedName>
    <definedName name="UnfundedLY" localSheetId="7">#REF!</definedName>
    <definedName name="UnfundedLY" localSheetId="14">#REF!</definedName>
    <definedName name="UnfundedLY">#REF!</definedName>
    <definedName name="UnfundedLY1" localSheetId="0">#REF!</definedName>
    <definedName name="UnfundedLY1" localSheetId="7">#REF!</definedName>
    <definedName name="UnfundedLY1" localSheetId="14">#REF!</definedName>
    <definedName name="UnfundedLY1">#REF!</definedName>
    <definedName name="UnfundedLYLEO1" localSheetId="0">#REF!</definedName>
    <definedName name="UnfundedLYLEO1" localSheetId="7">#REF!</definedName>
    <definedName name="UnfundedLYLEO1" localSheetId="14">#REF!</definedName>
    <definedName name="UnfundedLYLEO1">#REF!</definedName>
    <definedName name="UnfunedLYLEO" localSheetId="0">#REF!</definedName>
    <definedName name="UnfunedLYLEO" localSheetId="7">#REF!</definedName>
    <definedName name="UnfunedLYLEO" localSheetId="14">#REF!</definedName>
    <definedName name="UnfunedLYLEO">#REF!</definedName>
    <definedName name="VersionGASB">[1]DeveloperInfo!$D$4</definedName>
    <definedName name="Years_of_amortization">'Drop-down menus'!$J$2:$J$6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66" l="1"/>
  <c r="E10" i="166"/>
  <c r="E7" i="166"/>
  <c r="C6" i="163"/>
  <c r="C6" i="156"/>
  <c r="E10" i="156"/>
  <c r="E7" i="156"/>
  <c r="A1" i="166" l="1"/>
  <c r="A1" i="163" l="1"/>
  <c r="A1" i="156"/>
  <c r="K55" i="165" l="1"/>
  <c r="J46" i="165"/>
  <c r="J45" i="165"/>
  <c r="E17" i="158" l="1"/>
  <c r="K28" i="164"/>
  <c r="L28" i="164" s="1"/>
  <c r="A19" i="161" l="1"/>
  <c r="A19" i="154"/>
  <c r="A19" i="164"/>
  <c r="C7" i="181" l="1"/>
  <c r="C6" i="181"/>
  <c r="C4" i="181"/>
  <c r="A1" i="181"/>
  <c r="C62" i="180"/>
  <c r="B61" i="180"/>
  <c r="C55" i="180"/>
  <c r="B54" i="180"/>
  <c r="C51" i="180"/>
  <c r="B50" i="180"/>
  <c r="B46" i="180"/>
  <c r="B45" i="180"/>
  <c r="C42" i="180"/>
  <c r="B41" i="180"/>
  <c r="C36" i="180"/>
  <c r="C35" i="180"/>
  <c r="B34" i="180"/>
  <c r="B33" i="180"/>
  <c r="C29" i="180"/>
  <c r="B28" i="180"/>
  <c r="A26" i="180"/>
  <c r="C24" i="180"/>
  <c r="C23" i="180"/>
  <c r="C22" i="180"/>
  <c r="C21" i="180"/>
  <c r="B20" i="180"/>
  <c r="B19" i="180"/>
  <c r="B18" i="180"/>
  <c r="B17" i="180"/>
  <c r="A15" i="180"/>
  <c r="B8" i="180"/>
  <c r="E6" i="180"/>
  <c r="E5" i="180"/>
  <c r="C5" i="181" s="1"/>
  <c r="E3" i="180"/>
  <c r="E4" i="180" s="1"/>
  <c r="E2" i="180"/>
  <c r="C3" i="181" s="1"/>
  <c r="J1238" i="179"/>
  <c r="I1238" i="179"/>
  <c r="H1238" i="179"/>
  <c r="F1238" i="179"/>
  <c r="D1238" i="179"/>
  <c r="E1238" i="179" s="1"/>
  <c r="B1238" i="179"/>
  <c r="J1237" i="179"/>
  <c r="I1237" i="179"/>
  <c r="H1237" i="179"/>
  <c r="F1237" i="179"/>
  <c r="D1237" i="179"/>
  <c r="E1237" i="179" s="1"/>
  <c r="B1237" i="179"/>
  <c r="J1236" i="179"/>
  <c r="I1236" i="179"/>
  <c r="H1236" i="179"/>
  <c r="F1236" i="179"/>
  <c r="D1236" i="179"/>
  <c r="E1236" i="179" s="1"/>
  <c r="B1236" i="179"/>
  <c r="J1235" i="179"/>
  <c r="I1235" i="179"/>
  <c r="H1235" i="179"/>
  <c r="F1235" i="179"/>
  <c r="D1235" i="179"/>
  <c r="E1235" i="179" s="1"/>
  <c r="B1235" i="179"/>
  <c r="J1234" i="179"/>
  <c r="I1234" i="179"/>
  <c r="H1234" i="179"/>
  <c r="F1234" i="179"/>
  <c r="D1234" i="179"/>
  <c r="E1234" i="179" s="1"/>
  <c r="B1234" i="179"/>
  <c r="J1233" i="179"/>
  <c r="I1233" i="179"/>
  <c r="H1233" i="179"/>
  <c r="F1233" i="179"/>
  <c r="D1233" i="179"/>
  <c r="E1233" i="179" s="1"/>
  <c r="B1233" i="179"/>
  <c r="J1232" i="179"/>
  <c r="I1232" i="179"/>
  <c r="H1232" i="179"/>
  <c r="F1232" i="179"/>
  <c r="D1232" i="179"/>
  <c r="E1232" i="179" s="1"/>
  <c r="B1232" i="179"/>
  <c r="J1231" i="179"/>
  <c r="I1231" i="179"/>
  <c r="H1231" i="179"/>
  <c r="F1231" i="179"/>
  <c r="D1231" i="179"/>
  <c r="E1231" i="179" s="1"/>
  <c r="B1231" i="179"/>
  <c r="J1230" i="179"/>
  <c r="I1230" i="179"/>
  <c r="H1230" i="179"/>
  <c r="F1230" i="179"/>
  <c r="D1230" i="179"/>
  <c r="E1230" i="179" s="1"/>
  <c r="B1230" i="179"/>
  <c r="J1229" i="179"/>
  <c r="I1229" i="179"/>
  <c r="H1229" i="179"/>
  <c r="F1229" i="179"/>
  <c r="D1229" i="179"/>
  <c r="E1229" i="179" s="1"/>
  <c r="B1229" i="179"/>
  <c r="J1228" i="179"/>
  <c r="I1228" i="179"/>
  <c r="H1228" i="179"/>
  <c r="F1228" i="179"/>
  <c r="D1228" i="179"/>
  <c r="E1228" i="179" s="1"/>
  <c r="B1228" i="179"/>
  <c r="J1227" i="179"/>
  <c r="I1227" i="179"/>
  <c r="H1227" i="179"/>
  <c r="F1227" i="179"/>
  <c r="D1227" i="179"/>
  <c r="E1227" i="179" s="1"/>
  <c r="B1227" i="179"/>
  <c r="J1226" i="179"/>
  <c r="I1226" i="179"/>
  <c r="H1226" i="179"/>
  <c r="F1226" i="179"/>
  <c r="D1226" i="179"/>
  <c r="E1226" i="179" s="1"/>
  <c r="B1226" i="179"/>
  <c r="J1225" i="179"/>
  <c r="I1225" i="179"/>
  <c r="H1225" i="179"/>
  <c r="F1225" i="179"/>
  <c r="D1225" i="179"/>
  <c r="E1225" i="179" s="1"/>
  <c r="B1225" i="179"/>
  <c r="J1224" i="179"/>
  <c r="I1224" i="179"/>
  <c r="H1224" i="179"/>
  <c r="F1224" i="179"/>
  <c r="D1224" i="179"/>
  <c r="E1224" i="179" s="1"/>
  <c r="B1224" i="179"/>
  <c r="J1223" i="179"/>
  <c r="I1223" i="179"/>
  <c r="H1223" i="179"/>
  <c r="F1223" i="179"/>
  <c r="D1223" i="179"/>
  <c r="E1223" i="179" s="1"/>
  <c r="B1223" i="179"/>
  <c r="J1222" i="179"/>
  <c r="I1222" i="179"/>
  <c r="H1222" i="179"/>
  <c r="F1222" i="179"/>
  <c r="D1222" i="179"/>
  <c r="E1222" i="179" s="1"/>
  <c r="B1222" i="179"/>
  <c r="J1221" i="179"/>
  <c r="I1221" i="179"/>
  <c r="H1221" i="179"/>
  <c r="F1221" i="179"/>
  <c r="D1221" i="179"/>
  <c r="E1221" i="179" s="1"/>
  <c r="B1221" i="179"/>
  <c r="J1220" i="179"/>
  <c r="I1220" i="179"/>
  <c r="H1220" i="179"/>
  <c r="F1220" i="179"/>
  <c r="D1220" i="179"/>
  <c r="E1220" i="179" s="1"/>
  <c r="B1220" i="179"/>
  <c r="J1219" i="179"/>
  <c r="I1219" i="179"/>
  <c r="H1219" i="179"/>
  <c r="F1219" i="179"/>
  <c r="D1219" i="179"/>
  <c r="E1219" i="179" s="1"/>
  <c r="B1219" i="179"/>
  <c r="J1218" i="179"/>
  <c r="I1218" i="179"/>
  <c r="H1218" i="179"/>
  <c r="F1218" i="179"/>
  <c r="D1218" i="179"/>
  <c r="E1218" i="179" s="1"/>
  <c r="B1218" i="179"/>
  <c r="J1217" i="179"/>
  <c r="I1217" i="179"/>
  <c r="H1217" i="179"/>
  <c r="F1217" i="179"/>
  <c r="D1217" i="179"/>
  <c r="E1217" i="179" s="1"/>
  <c r="B1217" i="179"/>
  <c r="J1216" i="179"/>
  <c r="I1216" i="179"/>
  <c r="H1216" i="179"/>
  <c r="F1216" i="179"/>
  <c r="D1216" i="179"/>
  <c r="E1216" i="179" s="1"/>
  <c r="B1216" i="179"/>
  <c r="J1215" i="179"/>
  <c r="I1215" i="179"/>
  <c r="H1215" i="179"/>
  <c r="F1215" i="179"/>
  <c r="D1215" i="179"/>
  <c r="E1215" i="179" s="1"/>
  <c r="B1215" i="179"/>
  <c r="J1214" i="179"/>
  <c r="I1214" i="179"/>
  <c r="H1214" i="179"/>
  <c r="F1214" i="179"/>
  <c r="D1214" i="179"/>
  <c r="E1214" i="179" s="1"/>
  <c r="B1214" i="179"/>
  <c r="J1213" i="179"/>
  <c r="I1213" i="179"/>
  <c r="H1213" i="179"/>
  <c r="F1213" i="179"/>
  <c r="D1213" i="179"/>
  <c r="E1213" i="179" s="1"/>
  <c r="B1213" i="179"/>
  <c r="J1212" i="179"/>
  <c r="I1212" i="179"/>
  <c r="H1212" i="179"/>
  <c r="F1212" i="179"/>
  <c r="D1212" i="179"/>
  <c r="E1212" i="179" s="1"/>
  <c r="B1212" i="179"/>
  <c r="J1211" i="179"/>
  <c r="I1211" i="179"/>
  <c r="H1211" i="179"/>
  <c r="F1211" i="179"/>
  <c r="D1211" i="179"/>
  <c r="E1211" i="179" s="1"/>
  <c r="B1211" i="179"/>
  <c r="J1210" i="179"/>
  <c r="I1210" i="179"/>
  <c r="H1210" i="179"/>
  <c r="F1210" i="179"/>
  <c r="D1210" i="179"/>
  <c r="E1210" i="179" s="1"/>
  <c r="B1210" i="179"/>
  <c r="J1209" i="179"/>
  <c r="I1209" i="179"/>
  <c r="H1209" i="179"/>
  <c r="F1209" i="179"/>
  <c r="D1209" i="179"/>
  <c r="E1209" i="179" s="1"/>
  <c r="B1209" i="179"/>
  <c r="J1208" i="179"/>
  <c r="I1208" i="179"/>
  <c r="H1208" i="179"/>
  <c r="F1208" i="179"/>
  <c r="D1208" i="179"/>
  <c r="E1208" i="179" s="1"/>
  <c r="B1208" i="179"/>
  <c r="J1207" i="179"/>
  <c r="I1207" i="179"/>
  <c r="H1207" i="179"/>
  <c r="F1207" i="179"/>
  <c r="D1207" i="179"/>
  <c r="E1207" i="179" s="1"/>
  <c r="B1207" i="179"/>
  <c r="J1206" i="179"/>
  <c r="I1206" i="179"/>
  <c r="H1206" i="179"/>
  <c r="F1206" i="179"/>
  <c r="D1206" i="179"/>
  <c r="E1206" i="179" s="1"/>
  <c r="B1206" i="179"/>
  <c r="J1205" i="179"/>
  <c r="I1205" i="179"/>
  <c r="H1205" i="179"/>
  <c r="F1205" i="179"/>
  <c r="D1205" i="179"/>
  <c r="E1205" i="179" s="1"/>
  <c r="B1205" i="179"/>
  <c r="J1204" i="179"/>
  <c r="I1204" i="179"/>
  <c r="H1204" i="179"/>
  <c r="F1204" i="179"/>
  <c r="D1204" i="179"/>
  <c r="E1204" i="179" s="1"/>
  <c r="B1204" i="179"/>
  <c r="J1203" i="179"/>
  <c r="I1203" i="179"/>
  <c r="H1203" i="179"/>
  <c r="F1203" i="179"/>
  <c r="D1203" i="179"/>
  <c r="E1203" i="179" s="1"/>
  <c r="B1203" i="179"/>
  <c r="J1202" i="179"/>
  <c r="I1202" i="179"/>
  <c r="H1202" i="179"/>
  <c r="F1202" i="179"/>
  <c r="D1202" i="179"/>
  <c r="E1202" i="179" s="1"/>
  <c r="B1202" i="179"/>
  <c r="J1201" i="179"/>
  <c r="I1201" i="179"/>
  <c r="H1201" i="179"/>
  <c r="F1201" i="179"/>
  <c r="D1201" i="179"/>
  <c r="E1201" i="179" s="1"/>
  <c r="B1201" i="179"/>
  <c r="J1200" i="179"/>
  <c r="I1200" i="179"/>
  <c r="H1200" i="179"/>
  <c r="F1200" i="179"/>
  <c r="D1200" i="179"/>
  <c r="E1200" i="179" s="1"/>
  <c r="B1200" i="179"/>
  <c r="J1199" i="179"/>
  <c r="I1199" i="179"/>
  <c r="H1199" i="179"/>
  <c r="F1199" i="179"/>
  <c r="D1199" i="179"/>
  <c r="E1199" i="179" s="1"/>
  <c r="B1199" i="179"/>
  <c r="J1198" i="179"/>
  <c r="I1198" i="179"/>
  <c r="H1198" i="179"/>
  <c r="F1198" i="179"/>
  <c r="D1198" i="179"/>
  <c r="E1198" i="179" s="1"/>
  <c r="B1198" i="179"/>
  <c r="J1197" i="179"/>
  <c r="I1197" i="179"/>
  <c r="H1197" i="179"/>
  <c r="F1197" i="179"/>
  <c r="D1197" i="179"/>
  <c r="E1197" i="179" s="1"/>
  <c r="B1197" i="179"/>
  <c r="J1196" i="179"/>
  <c r="I1196" i="179"/>
  <c r="H1196" i="179"/>
  <c r="F1196" i="179"/>
  <c r="D1196" i="179"/>
  <c r="E1196" i="179" s="1"/>
  <c r="B1196" i="179"/>
  <c r="J1195" i="179"/>
  <c r="I1195" i="179"/>
  <c r="H1195" i="179"/>
  <c r="F1195" i="179"/>
  <c r="D1195" i="179"/>
  <c r="E1195" i="179" s="1"/>
  <c r="B1195" i="179"/>
  <c r="J1194" i="179"/>
  <c r="I1194" i="179"/>
  <c r="H1194" i="179"/>
  <c r="F1194" i="179"/>
  <c r="D1194" i="179"/>
  <c r="E1194" i="179" s="1"/>
  <c r="B1194" i="179"/>
  <c r="J1193" i="179"/>
  <c r="I1193" i="179"/>
  <c r="H1193" i="179"/>
  <c r="F1193" i="179"/>
  <c r="D1193" i="179"/>
  <c r="E1193" i="179" s="1"/>
  <c r="B1193" i="179"/>
  <c r="J1192" i="179"/>
  <c r="I1192" i="179"/>
  <c r="H1192" i="179"/>
  <c r="F1192" i="179"/>
  <c r="D1192" i="179"/>
  <c r="E1192" i="179" s="1"/>
  <c r="B1192" i="179"/>
  <c r="J1191" i="179"/>
  <c r="I1191" i="179"/>
  <c r="H1191" i="179"/>
  <c r="F1191" i="179"/>
  <c r="D1191" i="179"/>
  <c r="E1191" i="179" s="1"/>
  <c r="B1191" i="179"/>
  <c r="J1190" i="179"/>
  <c r="I1190" i="179"/>
  <c r="H1190" i="179"/>
  <c r="F1190" i="179"/>
  <c r="D1190" i="179"/>
  <c r="E1190" i="179" s="1"/>
  <c r="B1190" i="179"/>
  <c r="J1189" i="179"/>
  <c r="I1189" i="179"/>
  <c r="H1189" i="179"/>
  <c r="F1189" i="179"/>
  <c r="D1189" i="179"/>
  <c r="E1189" i="179" s="1"/>
  <c r="B1189" i="179"/>
  <c r="J1188" i="179"/>
  <c r="I1188" i="179"/>
  <c r="H1188" i="179"/>
  <c r="F1188" i="179"/>
  <c r="D1188" i="179"/>
  <c r="E1188" i="179" s="1"/>
  <c r="B1188" i="179"/>
  <c r="J1187" i="179"/>
  <c r="I1187" i="179"/>
  <c r="H1187" i="179"/>
  <c r="F1187" i="179"/>
  <c r="D1187" i="179"/>
  <c r="E1187" i="179" s="1"/>
  <c r="B1187" i="179"/>
  <c r="J1186" i="179"/>
  <c r="I1186" i="179"/>
  <c r="H1186" i="179"/>
  <c r="F1186" i="179"/>
  <c r="D1186" i="179"/>
  <c r="E1186" i="179" s="1"/>
  <c r="B1186" i="179"/>
  <c r="J1185" i="179"/>
  <c r="I1185" i="179"/>
  <c r="H1185" i="179"/>
  <c r="F1185" i="179"/>
  <c r="D1185" i="179"/>
  <c r="E1185" i="179" s="1"/>
  <c r="B1185" i="179"/>
  <c r="J1184" i="179"/>
  <c r="I1184" i="179"/>
  <c r="H1184" i="179"/>
  <c r="F1184" i="179"/>
  <c r="D1184" i="179"/>
  <c r="E1184" i="179" s="1"/>
  <c r="B1184" i="179"/>
  <c r="J1183" i="179"/>
  <c r="I1183" i="179"/>
  <c r="H1183" i="179"/>
  <c r="F1183" i="179"/>
  <c r="D1183" i="179"/>
  <c r="E1183" i="179" s="1"/>
  <c r="B1183" i="179"/>
  <c r="J1182" i="179"/>
  <c r="I1182" i="179"/>
  <c r="H1182" i="179"/>
  <c r="F1182" i="179"/>
  <c r="D1182" i="179"/>
  <c r="E1182" i="179" s="1"/>
  <c r="B1182" i="179"/>
  <c r="J1181" i="179"/>
  <c r="I1181" i="179"/>
  <c r="H1181" i="179"/>
  <c r="F1181" i="179"/>
  <c r="D1181" i="179"/>
  <c r="E1181" i="179" s="1"/>
  <c r="B1181" i="179"/>
  <c r="J1180" i="179"/>
  <c r="I1180" i="179"/>
  <c r="H1180" i="179"/>
  <c r="F1180" i="179"/>
  <c r="D1180" i="179"/>
  <c r="E1180" i="179" s="1"/>
  <c r="B1180" i="179"/>
  <c r="J1179" i="179"/>
  <c r="I1179" i="179"/>
  <c r="H1179" i="179"/>
  <c r="F1179" i="179"/>
  <c r="D1179" i="179"/>
  <c r="E1179" i="179" s="1"/>
  <c r="B1179" i="179"/>
  <c r="J1178" i="179"/>
  <c r="I1178" i="179"/>
  <c r="H1178" i="179"/>
  <c r="F1178" i="179"/>
  <c r="D1178" i="179"/>
  <c r="E1178" i="179" s="1"/>
  <c r="B1178" i="179"/>
  <c r="J1177" i="179"/>
  <c r="I1177" i="179"/>
  <c r="H1177" i="179"/>
  <c r="F1177" i="179"/>
  <c r="D1177" i="179"/>
  <c r="E1177" i="179" s="1"/>
  <c r="B1177" i="179"/>
  <c r="J1176" i="179"/>
  <c r="I1176" i="179"/>
  <c r="H1176" i="179"/>
  <c r="F1176" i="179"/>
  <c r="D1176" i="179"/>
  <c r="E1176" i="179" s="1"/>
  <c r="B1176" i="179"/>
  <c r="J1175" i="179"/>
  <c r="I1175" i="179"/>
  <c r="H1175" i="179"/>
  <c r="F1175" i="179"/>
  <c r="D1175" i="179"/>
  <c r="E1175" i="179" s="1"/>
  <c r="B1175" i="179"/>
  <c r="J1174" i="179"/>
  <c r="I1174" i="179"/>
  <c r="H1174" i="179"/>
  <c r="F1174" i="179"/>
  <c r="D1174" i="179"/>
  <c r="E1174" i="179" s="1"/>
  <c r="B1174" i="179"/>
  <c r="J1173" i="179"/>
  <c r="I1173" i="179"/>
  <c r="H1173" i="179"/>
  <c r="F1173" i="179"/>
  <c r="D1173" i="179"/>
  <c r="E1173" i="179" s="1"/>
  <c r="B1173" i="179"/>
  <c r="J1172" i="179"/>
  <c r="I1172" i="179"/>
  <c r="H1172" i="179"/>
  <c r="F1172" i="179"/>
  <c r="D1172" i="179"/>
  <c r="E1172" i="179" s="1"/>
  <c r="B1172" i="179"/>
  <c r="J1171" i="179"/>
  <c r="I1171" i="179"/>
  <c r="H1171" i="179"/>
  <c r="F1171" i="179"/>
  <c r="D1171" i="179"/>
  <c r="E1171" i="179" s="1"/>
  <c r="B1171" i="179"/>
  <c r="J1170" i="179"/>
  <c r="I1170" i="179"/>
  <c r="H1170" i="179"/>
  <c r="F1170" i="179"/>
  <c r="D1170" i="179"/>
  <c r="E1170" i="179" s="1"/>
  <c r="B1170" i="179"/>
  <c r="J1169" i="179"/>
  <c r="I1169" i="179"/>
  <c r="H1169" i="179"/>
  <c r="F1169" i="179"/>
  <c r="D1169" i="179"/>
  <c r="E1169" i="179" s="1"/>
  <c r="B1169" i="179"/>
  <c r="J1168" i="179"/>
  <c r="I1168" i="179"/>
  <c r="H1168" i="179"/>
  <c r="F1168" i="179"/>
  <c r="D1168" i="179"/>
  <c r="E1168" i="179" s="1"/>
  <c r="B1168" i="179"/>
  <c r="J1167" i="179"/>
  <c r="I1167" i="179"/>
  <c r="H1167" i="179"/>
  <c r="F1167" i="179"/>
  <c r="D1167" i="179"/>
  <c r="E1167" i="179" s="1"/>
  <c r="B1167" i="179"/>
  <c r="J1166" i="179"/>
  <c r="I1166" i="179"/>
  <c r="H1166" i="179"/>
  <c r="F1166" i="179"/>
  <c r="D1166" i="179"/>
  <c r="E1166" i="179" s="1"/>
  <c r="B1166" i="179"/>
  <c r="J1165" i="179"/>
  <c r="I1165" i="179"/>
  <c r="H1165" i="179"/>
  <c r="F1165" i="179"/>
  <c r="D1165" i="179"/>
  <c r="E1165" i="179" s="1"/>
  <c r="B1165" i="179"/>
  <c r="J1164" i="179"/>
  <c r="I1164" i="179"/>
  <c r="H1164" i="179"/>
  <c r="F1164" i="179"/>
  <c r="D1164" i="179"/>
  <c r="E1164" i="179" s="1"/>
  <c r="B1164" i="179"/>
  <c r="J1163" i="179"/>
  <c r="I1163" i="179"/>
  <c r="H1163" i="179"/>
  <c r="F1163" i="179"/>
  <c r="D1163" i="179"/>
  <c r="E1163" i="179" s="1"/>
  <c r="B1163" i="179"/>
  <c r="J1162" i="179"/>
  <c r="I1162" i="179"/>
  <c r="H1162" i="179"/>
  <c r="F1162" i="179"/>
  <c r="D1162" i="179"/>
  <c r="E1162" i="179" s="1"/>
  <c r="B1162" i="179"/>
  <c r="J1161" i="179"/>
  <c r="I1161" i="179"/>
  <c r="H1161" i="179"/>
  <c r="F1161" i="179"/>
  <c r="D1161" i="179"/>
  <c r="E1161" i="179" s="1"/>
  <c r="B1161" i="179"/>
  <c r="J1160" i="179"/>
  <c r="I1160" i="179"/>
  <c r="H1160" i="179"/>
  <c r="F1160" i="179"/>
  <c r="D1160" i="179"/>
  <c r="E1160" i="179" s="1"/>
  <c r="B1160" i="179"/>
  <c r="J1159" i="179"/>
  <c r="I1159" i="179"/>
  <c r="H1159" i="179"/>
  <c r="F1159" i="179"/>
  <c r="D1159" i="179"/>
  <c r="E1159" i="179" s="1"/>
  <c r="B1159" i="179"/>
  <c r="J1158" i="179"/>
  <c r="I1158" i="179"/>
  <c r="H1158" i="179"/>
  <c r="F1158" i="179"/>
  <c r="D1158" i="179"/>
  <c r="E1158" i="179" s="1"/>
  <c r="B1158" i="179"/>
  <c r="J1157" i="179"/>
  <c r="I1157" i="179"/>
  <c r="H1157" i="179"/>
  <c r="F1157" i="179"/>
  <c r="D1157" i="179"/>
  <c r="E1157" i="179" s="1"/>
  <c r="B1157" i="179"/>
  <c r="J1156" i="179"/>
  <c r="I1156" i="179"/>
  <c r="H1156" i="179"/>
  <c r="F1156" i="179"/>
  <c r="D1156" i="179"/>
  <c r="E1156" i="179" s="1"/>
  <c r="B1156" i="179"/>
  <c r="J1155" i="179"/>
  <c r="I1155" i="179"/>
  <c r="H1155" i="179"/>
  <c r="F1155" i="179"/>
  <c r="D1155" i="179"/>
  <c r="E1155" i="179" s="1"/>
  <c r="B1155" i="179"/>
  <c r="J1154" i="179"/>
  <c r="I1154" i="179"/>
  <c r="H1154" i="179"/>
  <c r="F1154" i="179"/>
  <c r="D1154" i="179"/>
  <c r="E1154" i="179" s="1"/>
  <c r="B1154" i="179"/>
  <c r="J1153" i="179"/>
  <c r="I1153" i="179"/>
  <c r="H1153" i="179"/>
  <c r="F1153" i="179"/>
  <c r="D1153" i="179"/>
  <c r="E1153" i="179" s="1"/>
  <c r="B1153" i="179"/>
  <c r="J1152" i="179"/>
  <c r="I1152" i="179"/>
  <c r="H1152" i="179"/>
  <c r="F1152" i="179"/>
  <c r="D1152" i="179"/>
  <c r="E1152" i="179" s="1"/>
  <c r="B1152" i="179"/>
  <c r="J1151" i="179"/>
  <c r="I1151" i="179"/>
  <c r="H1151" i="179"/>
  <c r="F1151" i="179"/>
  <c r="D1151" i="179"/>
  <c r="E1151" i="179" s="1"/>
  <c r="B1151" i="179"/>
  <c r="J1150" i="179"/>
  <c r="I1150" i="179"/>
  <c r="H1150" i="179"/>
  <c r="F1150" i="179"/>
  <c r="D1150" i="179"/>
  <c r="E1150" i="179" s="1"/>
  <c r="B1150" i="179"/>
  <c r="J1149" i="179"/>
  <c r="I1149" i="179"/>
  <c r="H1149" i="179"/>
  <c r="F1149" i="179"/>
  <c r="D1149" i="179"/>
  <c r="E1149" i="179" s="1"/>
  <c r="B1149" i="179"/>
  <c r="J1148" i="179"/>
  <c r="I1148" i="179"/>
  <c r="H1148" i="179"/>
  <c r="F1148" i="179"/>
  <c r="D1148" i="179"/>
  <c r="E1148" i="179" s="1"/>
  <c r="B1148" i="179"/>
  <c r="J1147" i="179"/>
  <c r="I1147" i="179"/>
  <c r="H1147" i="179"/>
  <c r="F1147" i="179"/>
  <c r="D1147" i="179"/>
  <c r="E1147" i="179" s="1"/>
  <c r="B1147" i="179"/>
  <c r="J1146" i="179"/>
  <c r="I1146" i="179"/>
  <c r="H1146" i="179"/>
  <c r="F1146" i="179"/>
  <c r="D1146" i="179"/>
  <c r="E1146" i="179" s="1"/>
  <c r="B1146" i="179"/>
  <c r="J1145" i="179"/>
  <c r="I1145" i="179"/>
  <c r="H1145" i="179"/>
  <c r="F1145" i="179"/>
  <c r="D1145" i="179"/>
  <c r="E1145" i="179" s="1"/>
  <c r="B1145" i="179"/>
  <c r="J1144" i="179"/>
  <c r="I1144" i="179"/>
  <c r="H1144" i="179"/>
  <c r="F1144" i="179"/>
  <c r="D1144" i="179"/>
  <c r="E1144" i="179" s="1"/>
  <c r="B1144" i="179"/>
  <c r="J1143" i="179"/>
  <c r="I1143" i="179"/>
  <c r="H1143" i="179"/>
  <c r="F1143" i="179"/>
  <c r="D1143" i="179"/>
  <c r="E1143" i="179" s="1"/>
  <c r="B1143" i="179"/>
  <c r="J1142" i="179"/>
  <c r="I1142" i="179"/>
  <c r="H1142" i="179"/>
  <c r="F1142" i="179"/>
  <c r="D1142" i="179"/>
  <c r="E1142" i="179" s="1"/>
  <c r="B1142" i="179"/>
  <c r="J1141" i="179"/>
  <c r="I1141" i="179"/>
  <c r="H1141" i="179"/>
  <c r="F1141" i="179"/>
  <c r="D1141" i="179"/>
  <c r="E1141" i="179" s="1"/>
  <c r="B1141" i="179"/>
  <c r="J1140" i="179"/>
  <c r="I1140" i="179"/>
  <c r="H1140" i="179"/>
  <c r="F1140" i="179"/>
  <c r="D1140" i="179"/>
  <c r="E1140" i="179" s="1"/>
  <c r="B1140" i="179"/>
  <c r="J1139" i="179"/>
  <c r="I1139" i="179"/>
  <c r="H1139" i="179"/>
  <c r="F1139" i="179"/>
  <c r="D1139" i="179"/>
  <c r="E1139" i="179" s="1"/>
  <c r="B1139" i="179"/>
  <c r="J1138" i="179"/>
  <c r="I1138" i="179"/>
  <c r="H1138" i="179"/>
  <c r="F1138" i="179"/>
  <c r="D1138" i="179"/>
  <c r="E1138" i="179" s="1"/>
  <c r="B1138" i="179"/>
  <c r="J1137" i="179"/>
  <c r="I1137" i="179"/>
  <c r="H1137" i="179"/>
  <c r="F1137" i="179"/>
  <c r="D1137" i="179"/>
  <c r="E1137" i="179" s="1"/>
  <c r="B1137" i="179"/>
  <c r="J1136" i="179"/>
  <c r="I1136" i="179"/>
  <c r="H1136" i="179"/>
  <c r="F1136" i="179"/>
  <c r="D1136" i="179"/>
  <c r="E1136" i="179" s="1"/>
  <c r="B1136" i="179"/>
  <c r="J1135" i="179"/>
  <c r="I1135" i="179"/>
  <c r="H1135" i="179"/>
  <c r="F1135" i="179"/>
  <c r="D1135" i="179"/>
  <c r="E1135" i="179" s="1"/>
  <c r="B1135" i="179"/>
  <c r="J1134" i="179"/>
  <c r="I1134" i="179"/>
  <c r="H1134" i="179"/>
  <c r="F1134" i="179"/>
  <c r="D1134" i="179"/>
  <c r="E1134" i="179" s="1"/>
  <c r="B1134" i="179"/>
  <c r="J1133" i="179"/>
  <c r="I1133" i="179"/>
  <c r="H1133" i="179"/>
  <c r="F1133" i="179"/>
  <c r="D1133" i="179"/>
  <c r="E1133" i="179" s="1"/>
  <c r="B1133" i="179"/>
  <c r="J1132" i="179"/>
  <c r="I1132" i="179"/>
  <c r="H1132" i="179"/>
  <c r="F1132" i="179"/>
  <c r="D1132" i="179"/>
  <c r="E1132" i="179" s="1"/>
  <c r="B1132" i="179"/>
  <c r="J1131" i="179"/>
  <c r="I1131" i="179"/>
  <c r="H1131" i="179"/>
  <c r="F1131" i="179"/>
  <c r="D1131" i="179"/>
  <c r="E1131" i="179" s="1"/>
  <c r="B1131" i="179"/>
  <c r="J1130" i="179"/>
  <c r="I1130" i="179"/>
  <c r="H1130" i="179"/>
  <c r="F1130" i="179"/>
  <c r="D1130" i="179"/>
  <c r="E1130" i="179" s="1"/>
  <c r="B1130" i="179"/>
  <c r="J1129" i="179"/>
  <c r="I1129" i="179"/>
  <c r="H1129" i="179"/>
  <c r="F1129" i="179"/>
  <c r="D1129" i="179"/>
  <c r="E1129" i="179" s="1"/>
  <c r="B1129" i="179"/>
  <c r="J1128" i="179"/>
  <c r="I1128" i="179"/>
  <c r="H1128" i="179"/>
  <c r="F1128" i="179"/>
  <c r="D1128" i="179"/>
  <c r="E1128" i="179" s="1"/>
  <c r="B1128" i="179"/>
  <c r="J1127" i="179"/>
  <c r="I1127" i="179"/>
  <c r="H1127" i="179"/>
  <c r="F1127" i="179"/>
  <c r="D1127" i="179"/>
  <c r="E1127" i="179" s="1"/>
  <c r="B1127" i="179"/>
  <c r="J1126" i="179"/>
  <c r="I1126" i="179"/>
  <c r="H1126" i="179"/>
  <c r="F1126" i="179"/>
  <c r="D1126" i="179"/>
  <c r="E1126" i="179" s="1"/>
  <c r="B1126" i="179"/>
  <c r="J1125" i="179"/>
  <c r="I1125" i="179"/>
  <c r="H1125" i="179"/>
  <c r="F1125" i="179"/>
  <c r="D1125" i="179"/>
  <c r="E1125" i="179" s="1"/>
  <c r="B1125" i="179"/>
  <c r="J1124" i="179"/>
  <c r="I1124" i="179"/>
  <c r="H1124" i="179"/>
  <c r="F1124" i="179"/>
  <c r="D1124" i="179"/>
  <c r="E1124" i="179" s="1"/>
  <c r="B1124" i="179"/>
  <c r="J1123" i="179"/>
  <c r="I1123" i="179"/>
  <c r="H1123" i="179"/>
  <c r="F1123" i="179"/>
  <c r="D1123" i="179"/>
  <c r="E1123" i="179" s="1"/>
  <c r="B1123" i="179"/>
  <c r="J1122" i="179"/>
  <c r="I1122" i="179"/>
  <c r="H1122" i="179"/>
  <c r="F1122" i="179"/>
  <c r="D1122" i="179"/>
  <c r="E1122" i="179" s="1"/>
  <c r="B1122" i="179"/>
  <c r="J1121" i="179"/>
  <c r="I1121" i="179"/>
  <c r="H1121" i="179"/>
  <c r="F1121" i="179"/>
  <c r="D1121" i="179"/>
  <c r="E1121" i="179" s="1"/>
  <c r="B1121" i="179"/>
  <c r="J1120" i="179"/>
  <c r="I1120" i="179"/>
  <c r="H1120" i="179"/>
  <c r="F1120" i="179"/>
  <c r="D1120" i="179"/>
  <c r="E1120" i="179" s="1"/>
  <c r="B1120" i="179"/>
  <c r="J1119" i="179"/>
  <c r="I1119" i="179"/>
  <c r="H1119" i="179"/>
  <c r="F1119" i="179"/>
  <c r="D1119" i="179"/>
  <c r="E1119" i="179" s="1"/>
  <c r="B1119" i="179"/>
  <c r="J1118" i="179"/>
  <c r="I1118" i="179"/>
  <c r="H1118" i="179"/>
  <c r="F1118" i="179"/>
  <c r="D1118" i="179"/>
  <c r="E1118" i="179" s="1"/>
  <c r="B1118" i="179"/>
  <c r="J1117" i="179"/>
  <c r="I1117" i="179"/>
  <c r="H1117" i="179"/>
  <c r="F1117" i="179"/>
  <c r="D1117" i="179"/>
  <c r="E1117" i="179" s="1"/>
  <c r="B1117" i="179"/>
  <c r="J1116" i="179"/>
  <c r="I1116" i="179"/>
  <c r="H1116" i="179"/>
  <c r="F1116" i="179"/>
  <c r="D1116" i="179"/>
  <c r="E1116" i="179" s="1"/>
  <c r="B1116" i="179"/>
  <c r="J1115" i="179"/>
  <c r="I1115" i="179"/>
  <c r="H1115" i="179"/>
  <c r="F1115" i="179"/>
  <c r="D1115" i="179"/>
  <c r="E1115" i="179" s="1"/>
  <c r="B1115" i="179"/>
  <c r="J1114" i="179"/>
  <c r="I1114" i="179"/>
  <c r="H1114" i="179"/>
  <c r="F1114" i="179"/>
  <c r="D1114" i="179"/>
  <c r="E1114" i="179" s="1"/>
  <c r="B1114" i="179"/>
  <c r="J1113" i="179"/>
  <c r="I1113" i="179"/>
  <c r="H1113" i="179"/>
  <c r="F1113" i="179"/>
  <c r="D1113" i="179"/>
  <c r="E1113" i="179" s="1"/>
  <c r="B1113" i="179"/>
  <c r="J1112" i="179"/>
  <c r="I1112" i="179"/>
  <c r="H1112" i="179"/>
  <c r="F1112" i="179"/>
  <c r="D1112" i="179"/>
  <c r="E1112" i="179" s="1"/>
  <c r="B1112" i="179"/>
  <c r="J1111" i="179"/>
  <c r="I1111" i="179"/>
  <c r="H1111" i="179"/>
  <c r="F1111" i="179"/>
  <c r="D1111" i="179"/>
  <c r="E1111" i="179" s="1"/>
  <c r="B1111" i="179"/>
  <c r="J1110" i="179"/>
  <c r="I1110" i="179"/>
  <c r="H1110" i="179"/>
  <c r="F1110" i="179"/>
  <c r="D1110" i="179"/>
  <c r="E1110" i="179" s="1"/>
  <c r="B1110" i="179"/>
  <c r="J1109" i="179"/>
  <c r="I1109" i="179"/>
  <c r="H1109" i="179"/>
  <c r="F1109" i="179"/>
  <c r="D1109" i="179"/>
  <c r="E1109" i="179" s="1"/>
  <c r="B1109" i="179"/>
  <c r="J1108" i="179"/>
  <c r="I1108" i="179"/>
  <c r="H1108" i="179"/>
  <c r="F1108" i="179"/>
  <c r="D1108" i="179"/>
  <c r="E1108" i="179" s="1"/>
  <c r="B1108" i="179"/>
  <c r="J1107" i="179"/>
  <c r="I1107" i="179"/>
  <c r="H1107" i="179"/>
  <c r="F1107" i="179"/>
  <c r="D1107" i="179"/>
  <c r="E1107" i="179" s="1"/>
  <c r="B1107" i="179"/>
  <c r="J1106" i="179"/>
  <c r="I1106" i="179"/>
  <c r="H1106" i="179"/>
  <c r="F1106" i="179"/>
  <c r="D1106" i="179"/>
  <c r="E1106" i="179" s="1"/>
  <c r="B1106" i="179"/>
  <c r="J1105" i="179"/>
  <c r="I1105" i="179"/>
  <c r="H1105" i="179"/>
  <c r="F1105" i="179"/>
  <c r="D1105" i="179"/>
  <c r="E1105" i="179" s="1"/>
  <c r="B1105" i="179"/>
  <c r="J1104" i="179"/>
  <c r="I1104" i="179"/>
  <c r="H1104" i="179"/>
  <c r="F1104" i="179"/>
  <c r="D1104" i="179"/>
  <c r="E1104" i="179" s="1"/>
  <c r="B1104" i="179"/>
  <c r="J1103" i="179"/>
  <c r="I1103" i="179"/>
  <c r="H1103" i="179"/>
  <c r="F1103" i="179"/>
  <c r="D1103" i="179"/>
  <c r="E1103" i="179" s="1"/>
  <c r="B1103" i="179"/>
  <c r="J1102" i="179"/>
  <c r="I1102" i="179"/>
  <c r="H1102" i="179"/>
  <c r="F1102" i="179"/>
  <c r="D1102" i="179"/>
  <c r="E1102" i="179" s="1"/>
  <c r="B1102" i="179"/>
  <c r="J1101" i="179"/>
  <c r="I1101" i="179"/>
  <c r="H1101" i="179"/>
  <c r="F1101" i="179"/>
  <c r="D1101" i="179"/>
  <c r="E1101" i="179" s="1"/>
  <c r="B1101" i="179"/>
  <c r="J1100" i="179"/>
  <c r="I1100" i="179"/>
  <c r="H1100" i="179"/>
  <c r="F1100" i="179"/>
  <c r="D1100" i="179"/>
  <c r="E1100" i="179" s="1"/>
  <c r="B1100" i="179"/>
  <c r="J1099" i="179"/>
  <c r="I1099" i="179"/>
  <c r="H1099" i="179"/>
  <c r="F1099" i="179"/>
  <c r="D1099" i="179"/>
  <c r="E1099" i="179" s="1"/>
  <c r="B1099" i="179"/>
  <c r="J1098" i="179"/>
  <c r="I1098" i="179"/>
  <c r="H1098" i="179"/>
  <c r="F1098" i="179"/>
  <c r="D1098" i="179"/>
  <c r="E1098" i="179" s="1"/>
  <c r="B1098" i="179"/>
  <c r="J1097" i="179"/>
  <c r="I1097" i="179"/>
  <c r="H1097" i="179"/>
  <c r="F1097" i="179"/>
  <c r="D1097" i="179"/>
  <c r="E1097" i="179" s="1"/>
  <c r="B1097" i="179"/>
  <c r="J1096" i="179"/>
  <c r="I1096" i="179"/>
  <c r="H1096" i="179"/>
  <c r="F1096" i="179"/>
  <c r="D1096" i="179"/>
  <c r="E1096" i="179" s="1"/>
  <c r="B1096" i="179"/>
  <c r="J1095" i="179"/>
  <c r="I1095" i="179"/>
  <c r="H1095" i="179"/>
  <c r="F1095" i="179"/>
  <c r="D1095" i="179"/>
  <c r="E1095" i="179" s="1"/>
  <c r="B1095" i="179"/>
  <c r="J1094" i="179"/>
  <c r="I1094" i="179"/>
  <c r="H1094" i="179"/>
  <c r="F1094" i="179"/>
  <c r="D1094" i="179"/>
  <c r="E1094" i="179" s="1"/>
  <c r="B1094" i="179"/>
  <c r="J1093" i="179"/>
  <c r="I1093" i="179"/>
  <c r="H1093" i="179"/>
  <c r="F1093" i="179"/>
  <c r="D1093" i="179"/>
  <c r="E1093" i="179" s="1"/>
  <c r="B1093" i="179"/>
  <c r="J1092" i="179"/>
  <c r="I1092" i="179"/>
  <c r="H1092" i="179"/>
  <c r="F1092" i="179"/>
  <c r="D1092" i="179"/>
  <c r="E1092" i="179" s="1"/>
  <c r="B1092" i="179"/>
  <c r="J1091" i="179"/>
  <c r="I1091" i="179"/>
  <c r="H1091" i="179"/>
  <c r="F1091" i="179"/>
  <c r="D1091" i="179"/>
  <c r="E1091" i="179" s="1"/>
  <c r="B1091" i="179"/>
  <c r="J1090" i="179"/>
  <c r="I1090" i="179"/>
  <c r="H1090" i="179"/>
  <c r="F1090" i="179"/>
  <c r="D1090" i="179"/>
  <c r="E1090" i="179" s="1"/>
  <c r="B1090" i="179"/>
  <c r="J1089" i="179"/>
  <c r="I1089" i="179"/>
  <c r="H1089" i="179"/>
  <c r="F1089" i="179"/>
  <c r="D1089" i="179"/>
  <c r="E1089" i="179" s="1"/>
  <c r="B1089" i="179"/>
  <c r="J1088" i="179"/>
  <c r="I1088" i="179"/>
  <c r="H1088" i="179"/>
  <c r="F1088" i="179"/>
  <c r="D1088" i="179"/>
  <c r="E1088" i="179" s="1"/>
  <c r="B1088" i="179"/>
  <c r="J1087" i="179"/>
  <c r="I1087" i="179"/>
  <c r="H1087" i="179"/>
  <c r="F1087" i="179"/>
  <c r="D1087" i="179"/>
  <c r="E1087" i="179" s="1"/>
  <c r="B1087" i="179"/>
  <c r="J1086" i="179"/>
  <c r="I1086" i="179"/>
  <c r="H1086" i="179"/>
  <c r="F1086" i="179"/>
  <c r="D1086" i="179"/>
  <c r="E1086" i="179" s="1"/>
  <c r="B1086" i="179"/>
  <c r="J1085" i="179"/>
  <c r="I1085" i="179"/>
  <c r="H1085" i="179"/>
  <c r="F1085" i="179"/>
  <c r="D1085" i="179"/>
  <c r="E1085" i="179" s="1"/>
  <c r="B1085" i="179"/>
  <c r="J1084" i="179"/>
  <c r="I1084" i="179"/>
  <c r="H1084" i="179"/>
  <c r="F1084" i="179"/>
  <c r="D1084" i="179"/>
  <c r="E1084" i="179" s="1"/>
  <c r="B1084" i="179"/>
  <c r="J1083" i="179"/>
  <c r="I1083" i="179"/>
  <c r="H1083" i="179"/>
  <c r="F1083" i="179"/>
  <c r="D1083" i="179"/>
  <c r="E1083" i="179" s="1"/>
  <c r="B1083" i="179"/>
  <c r="J1082" i="179"/>
  <c r="I1082" i="179"/>
  <c r="H1082" i="179"/>
  <c r="F1082" i="179"/>
  <c r="D1082" i="179"/>
  <c r="E1082" i="179" s="1"/>
  <c r="B1082" i="179"/>
  <c r="J1081" i="179"/>
  <c r="I1081" i="179"/>
  <c r="H1081" i="179"/>
  <c r="F1081" i="179"/>
  <c r="D1081" i="179"/>
  <c r="E1081" i="179" s="1"/>
  <c r="B1081" i="179"/>
  <c r="J1080" i="179"/>
  <c r="I1080" i="179"/>
  <c r="H1080" i="179"/>
  <c r="F1080" i="179"/>
  <c r="D1080" i="179"/>
  <c r="E1080" i="179" s="1"/>
  <c r="B1080" i="179"/>
  <c r="J1079" i="179"/>
  <c r="I1079" i="179"/>
  <c r="H1079" i="179"/>
  <c r="F1079" i="179"/>
  <c r="D1079" i="179"/>
  <c r="E1079" i="179" s="1"/>
  <c r="B1079" i="179"/>
  <c r="J1078" i="179"/>
  <c r="I1078" i="179"/>
  <c r="H1078" i="179"/>
  <c r="F1078" i="179"/>
  <c r="D1078" i="179"/>
  <c r="E1078" i="179" s="1"/>
  <c r="B1078" i="179"/>
  <c r="J1077" i="179"/>
  <c r="I1077" i="179"/>
  <c r="H1077" i="179"/>
  <c r="F1077" i="179"/>
  <c r="D1077" i="179"/>
  <c r="E1077" i="179" s="1"/>
  <c r="B1077" i="179"/>
  <c r="J1076" i="179"/>
  <c r="I1076" i="179"/>
  <c r="H1076" i="179"/>
  <c r="F1076" i="179"/>
  <c r="D1076" i="179"/>
  <c r="E1076" i="179" s="1"/>
  <c r="B1076" i="179"/>
  <c r="J1075" i="179"/>
  <c r="I1075" i="179"/>
  <c r="H1075" i="179"/>
  <c r="F1075" i="179"/>
  <c r="D1075" i="179"/>
  <c r="E1075" i="179" s="1"/>
  <c r="B1075" i="179"/>
  <c r="J1074" i="179"/>
  <c r="I1074" i="179"/>
  <c r="H1074" i="179"/>
  <c r="F1074" i="179"/>
  <c r="D1074" i="179"/>
  <c r="E1074" i="179" s="1"/>
  <c r="B1074" i="179"/>
  <c r="J1073" i="179"/>
  <c r="I1073" i="179"/>
  <c r="H1073" i="179"/>
  <c r="F1073" i="179"/>
  <c r="D1073" i="179"/>
  <c r="E1073" i="179" s="1"/>
  <c r="B1073" i="179"/>
  <c r="J1072" i="179"/>
  <c r="I1072" i="179"/>
  <c r="H1072" i="179"/>
  <c r="F1072" i="179"/>
  <c r="D1072" i="179"/>
  <c r="E1072" i="179" s="1"/>
  <c r="B1072" i="179"/>
  <c r="J1071" i="179"/>
  <c r="I1071" i="179"/>
  <c r="H1071" i="179"/>
  <c r="F1071" i="179"/>
  <c r="D1071" i="179"/>
  <c r="E1071" i="179" s="1"/>
  <c r="B1071" i="179"/>
  <c r="J1070" i="179"/>
  <c r="I1070" i="179"/>
  <c r="H1070" i="179"/>
  <c r="F1070" i="179"/>
  <c r="D1070" i="179"/>
  <c r="E1070" i="179" s="1"/>
  <c r="B1070" i="179"/>
  <c r="J1069" i="179"/>
  <c r="I1069" i="179"/>
  <c r="H1069" i="179"/>
  <c r="F1069" i="179"/>
  <c r="D1069" i="179"/>
  <c r="E1069" i="179" s="1"/>
  <c r="B1069" i="179"/>
  <c r="J1068" i="179"/>
  <c r="I1068" i="179"/>
  <c r="H1068" i="179"/>
  <c r="F1068" i="179"/>
  <c r="D1068" i="179"/>
  <c r="E1068" i="179" s="1"/>
  <c r="B1068" i="179"/>
  <c r="J1067" i="179"/>
  <c r="I1067" i="179"/>
  <c r="H1067" i="179"/>
  <c r="F1067" i="179"/>
  <c r="D1067" i="179"/>
  <c r="E1067" i="179" s="1"/>
  <c r="B1067" i="179"/>
  <c r="J1066" i="179"/>
  <c r="I1066" i="179"/>
  <c r="H1066" i="179"/>
  <c r="F1066" i="179"/>
  <c r="D1066" i="179"/>
  <c r="E1066" i="179" s="1"/>
  <c r="B1066" i="179"/>
  <c r="J1065" i="179"/>
  <c r="I1065" i="179"/>
  <c r="H1065" i="179"/>
  <c r="F1065" i="179"/>
  <c r="D1065" i="179"/>
  <c r="E1065" i="179" s="1"/>
  <c r="B1065" i="179"/>
  <c r="J1064" i="179"/>
  <c r="I1064" i="179"/>
  <c r="H1064" i="179"/>
  <c r="F1064" i="179"/>
  <c r="D1064" i="179"/>
  <c r="E1064" i="179" s="1"/>
  <c r="B1064" i="179"/>
  <c r="J1063" i="179"/>
  <c r="I1063" i="179"/>
  <c r="H1063" i="179"/>
  <c r="F1063" i="179"/>
  <c r="D1063" i="179"/>
  <c r="E1063" i="179" s="1"/>
  <c r="B1063" i="179"/>
  <c r="J1062" i="179"/>
  <c r="I1062" i="179"/>
  <c r="H1062" i="179"/>
  <c r="F1062" i="179"/>
  <c r="D1062" i="179"/>
  <c r="E1062" i="179" s="1"/>
  <c r="B1062" i="179"/>
  <c r="J1061" i="179"/>
  <c r="I1061" i="179"/>
  <c r="H1061" i="179"/>
  <c r="F1061" i="179"/>
  <c r="D1061" i="179"/>
  <c r="E1061" i="179" s="1"/>
  <c r="B1061" i="179"/>
  <c r="J1060" i="179"/>
  <c r="I1060" i="179"/>
  <c r="H1060" i="179"/>
  <c r="F1060" i="179"/>
  <c r="D1060" i="179"/>
  <c r="E1060" i="179" s="1"/>
  <c r="B1060" i="179"/>
  <c r="J1059" i="179"/>
  <c r="I1059" i="179"/>
  <c r="H1059" i="179"/>
  <c r="F1059" i="179"/>
  <c r="D1059" i="179"/>
  <c r="E1059" i="179" s="1"/>
  <c r="B1059" i="179"/>
  <c r="J1058" i="179"/>
  <c r="I1058" i="179"/>
  <c r="H1058" i="179"/>
  <c r="F1058" i="179"/>
  <c r="D1058" i="179"/>
  <c r="E1058" i="179" s="1"/>
  <c r="B1058" i="179"/>
  <c r="J1057" i="179"/>
  <c r="I1057" i="179"/>
  <c r="H1057" i="179"/>
  <c r="F1057" i="179"/>
  <c r="D1057" i="179"/>
  <c r="E1057" i="179" s="1"/>
  <c r="B1057" i="179"/>
  <c r="J1056" i="179"/>
  <c r="I1056" i="179"/>
  <c r="H1056" i="179"/>
  <c r="F1056" i="179"/>
  <c r="D1056" i="179"/>
  <c r="E1056" i="179" s="1"/>
  <c r="B1056" i="179"/>
  <c r="J1055" i="179"/>
  <c r="I1055" i="179"/>
  <c r="H1055" i="179"/>
  <c r="F1055" i="179"/>
  <c r="D1055" i="179"/>
  <c r="E1055" i="179" s="1"/>
  <c r="B1055" i="179"/>
  <c r="J1054" i="179"/>
  <c r="I1054" i="179"/>
  <c r="H1054" i="179"/>
  <c r="F1054" i="179"/>
  <c r="D1054" i="179"/>
  <c r="E1054" i="179" s="1"/>
  <c r="B1054" i="179"/>
  <c r="J1053" i="179"/>
  <c r="I1053" i="179"/>
  <c r="H1053" i="179"/>
  <c r="F1053" i="179"/>
  <c r="D1053" i="179"/>
  <c r="E1053" i="179" s="1"/>
  <c r="B1053" i="179"/>
  <c r="J1052" i="179"/>
  <c r="I1052" i="179"/>
  <c r="H1052" i="179"/>
  <c r="F1052" i="179"/>
  <c r="D1052" i="179"/>
  <c r="E1052" i="179" s="1"/>
  <c r="B1052" i="179"/>
  <c r="J1051" i="179"/>
  <c r="I1051" i="179"/>
  <c r="H1051" i="179"/>
  <c r="F1051" i="179"/>
  <c r="D1051" i="179"/>
  <c r="E1051" i="179" s="1"/>
  <c r="B1051" i="179"/>
  <c r="J1050" i="179"/>
  <c r="I1050" i="179"/>
  <c r="H1050" i="179"/>
  <c r="F1050" i="179"/>
  <c r="D1050" i="179"/>
  <c r="E1050" i="179" s="1"/>
  <c r="B1050" i="179"/>
  <c r="J1049" i="179"/>
  <c r="I1049" i="179"/>
  <c r="H1049" i="179"/>
  <c r="F1049" i="179"/>
  <c r="D1049" i="179"/>
  <c r="E1049" i="179" s="1"/>
  <c r="B1049" i="179"/>
  <c r="J1048" i="179"/>
  <c r="I1048" i="179"/>
  <c r="H1048" i="179"/>
  <c r="F1048" i="179"/>
  <c r="D1048" i="179"/>
  <c r="E1048" i="179" s="1"/>
  <c r="B1048" i="179"/>
  <c r="J1047" i="179"/>
  <c r="I1047" i="179"/>
  <c r="H1047" i="179"/>
  <c r="F1047" i="179"/>
  <c r="D1047" i="179"/>
  <c r="E1047" i="179" s="1"/>
  <c r="B1047" i="179"/>
  <c r="J1046" i="179"/>
  <c r="I1046" i="179"/>
  <c r="H1046" i="179"/>
  <c r="F1046" i="179"/>
  <c r="D1046" i="179"/>
  <c r="E1046" i="179" s="1"/>
  <c r="B1046" i="179"/>
  <c r="J1045" i="179"/>
  <c r="I1045" i="179"/>
  <c r="H1045" i="179"/>
  <c r="F1045" i="179"/>
  <c r="D1045" i="179"/>
  <c r="E1045" i="179" s="1"/>
  <c r="B1045" i="179"/>
  <c r="J1044" i="179"/>
  <c r="I1044" i="179"/>
  <c r="H1044" i="179"/>
  <c r="F1044" i="179"/>
  <c r="D1044" i="179"/>
  <c r="E1044" i="179" s="1"/>
  <c r="B1044" i="179"/>
  <c r="J1043" i="179"/>
  <c r="I1043" i="179"/>
  <c r="H1043" i="179"/>
  <c r="F1043" i="179"/>
  <c r="D1043" i="179"/>
  <c r="E1043" i="179" s="1"/>
  <c r="B1043" i="179"/>
  <c r="J1042" i="179"/>
  <c r="I1042" i="179"/>
  <c r="H1042" i="179"/>
  <c r="F1042" i="179"/>
  <c r="D1042" i="179"/>
  <c r="E1042" i="179" s="1"/>
  <c r="B1042" i="179"/>
  <c r="J1041" i="179"/>
  <c r="I1041" i="179"/>
  <c r="H1041" i="179"/>
  <c r="F1041" i="179"/>
  <c r="D1041" i="179"/>
  <c r="E1041" i="179" s="1"/>
  <c r="B1041" i="179"/>
  <c r="J1040" i="179"/>
  <c r="I1040" i="179"/>
  <c r="H1040" i="179"/>
  <c r="F1040" i="179"/>
  <c r="D1040" i="179"/>
  <c r="E1040" i="179" s="1"/>
  <c r="B1040" i="179"/>
  <c r="J1039" i="179"/>
  <c r="I1039" i="179"/>
  <c r="H1039" i="179"/>
  <c r="F1039" i="179"/>
  <c r="D1039" i="179"/>
  <c r="E1039" i="179" s="1"/>
  <c r="B1039" i="179"/>
  <c r="J1038" i="179"/>
  <c r="I1038" i="179"/>
  <c r="H1038" i="179"/>
  <c r="F1038" i="179"/>
  <c r="D1038" i="179"/>
  <c r="E1038" i="179" s="1"/>
  <c r="B1038" i="179"/>
  <c r="J1037" i="179"/>
  <c r="I1037" i="179"/>
  <c r="H1037" i="179"/>
  <c r="F1037" i="179"/>
  <c r="D1037" i="179"/>
  <c r="E1037" i="179" s="1"/>
  <c r="B1037" i="179"/>
  <c r="J1036" i="179"/>
  <c r="I1036" i="179"/>
  <c r="H1036" i="179"/>
  <c r="F1036" i="179"/>
  <c r="D1036" i="179"/>
  <c r="E1036" i="179" s="1"/>
  <c r="B1036" i="179"/>
  <c r="J1035" i="179"/>
  <c r="I1035" i="179"/>
  <c r="H1035" i="179"/>
  <c r="F1035" i="179"/>
  <c r="D1035" i="179"/>
  <c r="E1035" i="179" s="1"/>
  <c r="B1035" i="179"/>
  <c r="J1034" i="179"/>
  <c r="I1034" i="179"/>
  <c r="H1034" i="179"/>
  <c r="F1034" i="179"/>
  <c r="D1034" i="179"/>
  <c r="E1034" i="179" s="1"/>
  <c r="B1034" i="179"/>
  <c r="J1033" i="179"/>
  <c r="I1033" i="179"/>
  <c r="H1033" i="179"/>
  <c r="F1033" i="179"/>
  <c r="D1033" i="179"/>
  <c r="E1033" i="179" s="1"/>
  <c r="B1033" i="179"/>
  <c r="J1032" i="179"/>
  <c r="I1032" i="179"/>
  <c r="H1032" i="179"/>
  <c r="F1032" i="179"/>
  <c r="D1032" i="179"/>
  <c r="E1032" i="179" s="1"/>
  <c r="B1032" i="179"/>
  <c r="J1031" i="179"/>
  <c r="I1031" i="179"/>
  <c r="H1031" i="179"/>
  <c r="F1031" i="179"/>
  <c r="D1031" i="179"/>
  <c r="E1031" i="179" s="1"/>
  <c r="B1031" i="179"/>
  <c r="J1030" i="179"/>
  <c r="I1030" i="179"/>
  <c r="H1030" i="179"/>
  <c r="F1030" i="179"/>
  <c r="D1030" i="179"/>
  <c r="E1030" i="179" s="1"/>
  <c r="B1030" i="179"/>
  <c r="J1029" i="179"/>
  <c r="I1029" i="179"/>
  <c r="H1029" i="179"/>
  <c r="F1029" i="179"/>
  <c r="D1029" i="179"/>
  <c r="E1029" i="179" s="1"/>
  <c r="B1029" i="179"/>
  <c r="J1028" i="179"/>
  <c r="I1028" i="179"/>
  <c r="H1028" i="179"/>
  <c r="F1028" i="179"/>
  <c r="D1028" i="179"/>
  <c r="E1028" i="179" s="1"/>
  <c r="B1028" i="179"/>
  <c r="J1027" i="179"/>
  <c r="I1027" i="179"/>
  <c r="H1027" i="179"/>
  <c r="F1027" i="179"/>
  <c r="D1027" i="179"/>
  <c r="E1027" i="179" s="1"/>
  <c r="B1027" i="179"/>
  <c r="J1026" i="179"/>
  <c r="I1026" i="179"/>
  <c r="H1026" i="179"/>
  <c r="F1026" i="179"/>
  <c r="D1026" i="179"/>
  <c r="E1026" i="179" s="1"/>
  <c r="B1026" i="179"/>
  <c r="J1025" i="179"/>
  <c r="I1025" i="179"/>
  <c r="H1025" i="179"/>
  <c r="F1025" i="179"/>
  <c r="D1025" i="179"/>
  <c r="E1025" i="179" s="1"/>
  <c r="B1025" i="179"/>
  <c r="J1024" i="179"/>
  <c r="I1024" i="179"/>
  <c r="H1024" i="179"/>
  <c r="F1024" i="179"/>
  <c r="D1024" i="179"/>
  <c r="E1024" i="179" s="1"/>
  <c r="B1024" i="179"/>
  <c r="J1023" i="179"/>
  <c r="I1023" i="179"/>
  <c r="H1023" i="179"/>
  <c r="F1023" i="179"/>
  <c r="D1023" i="179"/>
  <c r="E1023" i="179" s="1"/>
  <c r="B1023" i="179"/>
  <c r="J1022" i="179"/>
  <c r="I1022" i="179"/>
  <c r="H1022" i="179"/>
  <c r="F1022" i="179"/>
  <c r="D1022" i="179"/>
  <c r="E1022" i="179" s="1"/>
  <c r="B1022" i="179"/>
  <c r="J1021" i="179"/>
  <c r="I1021" i="179"/>
  <c r="H1021" i="179"/>
  <c r="F1021" i="179"/>
  <c r="D1021" i="179"/>
  <c r="E1021" i="179" s="1"/>
  <c r="B1021" i="179"/>
  <c r="J1020" i="179"/>
  <c r="I1020" i="179"/>
  <c r="H1020" i="179"/>
  <c r="F1020" i="179"/>
  <c r="D1020" i="179"/>
  <c r="E1020" i="179" s="1"/>
  <c r="B1020" i="179"/>
  <c r="J1019" i="179"/>
  <c r="I1019" i="179"/>
  <c r="H1019" i="179"/>
  <c r="F1019" i="179"/>
  <c r="D1019" i="179"/>
  <c r="E1019" i="179" s="1"/>
  <c r="B1019" i="179"/>
  <c r="J1018" i="179"/>
  <c r="I1018" i="179"/>
  <c r="H1018" i="179"/>
  <c r="F1018" i="179"/>
  <c r="D1018" i="179"/>
  <c r="E1018" i="179" s="1"/>
  <c r="B1018" i="179"/>
  <c r="J1017" i="179"/>
  <c r="I1017" i="179"/>
  <c r="H1017" i="179"/>
  <c r="F1017" i="179"/>
  <c r="D1017" i="179"/>
  <c r="E1017" i="179" s="1"/>
  <c r="B1017" i="179"/>
  <c r="J1016" i="179"/>
  <c r="I1016" i="179"/>
  <c r="H1016" i="179"/>
  <c r="F1016" i="179"/>
  <c r="D1016" i="179"/>
  <c r="E1016" i="179" s="1"/>
  <c r="B1016" i="179"/>
  <c r="J1015" i="179"/>
  <c r="I1015" i="179"/>
  <c r="H1015" i="179"/>
  <c r="F1015" i="179"/>
  <c r="D1015" i="179"/>
  <c r="E1015" i="179" s="1"/>
  <c r="B1015" i="179"/>
  <c r="J1014" i="179"/>
  <c r="I1014" i="179"/>
  <c r="H1014" i="179"/>
  <c r="F1014" i="179"/>
  <c r="D1014" i="179"/>
  <c r="E1014" i="179" s="1"/>
  <c r="B1014" i="179"/>
  <c r="J1013" i="179"/>
  <c r="I1013" i="179"/>
  <c r="H1013" i="179"/>
  <c r="F1013" i="179"/>
  <c r="D1013" i="179"/>
  <c r="E1013" i="179" s="1"/>
  <c r="B1013" i="179"/>
  <c r="J1012" i="179"/>
  <c r="I1012" i="179"/>
  <c r="H1012" i="179"/>
  <c r="F1012" i="179"/>
  <c r="D1012" i="179"/>
  <c r="E1012" i="179" s="1"/>
  <c r="B1012" i="179"/>
  <c r="J1011" i="179"/>
  <c r="I1011" i="179"/>
  <c r="H1011" i="179"/>
  <c r="F1011" i="179"/>
  <c r="D1011" i="179"/>
  <c r="E1011" i="179" s="1"/>
  <c r="B1011" i="179"/>
  <c r="J1010" i="179"/>
  <c r="I1010" i="179"/>
  <c r="H1010" i="179"/>
  <c r="F1010" i="179"/>
  <c r="D1010" i="179"/>
  <c r="E1010" i="179" s="1"/>
  <c r="B1010" i="179"/>
  <c r="J1009" i="179"/>
  <c r="I1009" i="179"/>
  <c r="H1009" i="179"/>
  <c r="F1009" i="179"/>
  <c r="D1009" i="179"/>
  <c r="E1009" i="179" s="1"/>
  <c r="B1009" i="179"/>
  <c r="J1008" i="179"/>
  <c r="I1008" i="179"/>
  <c r="H1008" i="179"/>
  <c r="F1008" i="179"/>
  <c r="D1008" i="179"/>
  <c r="E1008" i="179" s="1"/>
  <c r="B1008" i="179"/>
  <c r="J1007" i="179"/>
  <c r="I1007" i="179"/>
  <c r="H1007" i="179"/>
  <c r="F1007" i="179"/>
  <c r="D1007" i="179"/>
  <c r="E1007" i="179" s="1"/>
  <c r="B1007" i="179"/>
  <c r="J1006" i="179"/>
  <c r="I1006" i="179"/>
  <c r="H1006" i="179"/>
  <c r="F1006" i="179"/>
  <c r="D1006" i="179"/>
  <c r="E1006" i="179" s="1"/>
  <c r="B1006" i="179"/>
  <c r="J1005" i="179"/>
  <c r="I1005" i="179"/>
  <c r="H1005" i="179"/>
  <c r="F1005" i="179"/>
  <c r="D1005" i="179"/>
  <c r="E1005" i="179" s="1"/>
  <c r="B1005" i="179"/>
  <c r="J1004" i="179"/>
  <c r="I1004" i="179"/>
  <c r="H1004" i="179"/>
  <c r="F1004" i="179"/>
  <c r="D1004" i="179"/>
  <c r="E1004" i="179" s="1"/>
  <c r="B1004" i="179"/>
  <c r="J1003" i="179"/>
  <c r="I1003" i="179"/>
  <c r="H1003" i="179"/>
  <c r="F1003" i="179"/>
  <c r="D1003" i="179"/>
  <c r="E1003" i="179" s="1"/>
  <c r="B1003" i="179"/>
  <c r="J1002" i="179"/>
  <c r="I1002" i="179"/>
  <c r="H1002" i="179"/>
  <c r="F1002" i="179"/>
  <c r="D1002" i="179"/>
  <c r="E1002" i="179" s="1"/>
  <c r="B1002" i="179"/>
  <c r="J1001" i="179"/>
  <c r="I1001" i="179"/>
  <c r="H1001" i="179"/>
  <c r="F1001" i="179"/>
  <c r="D1001" i="179"/>
  <c r="E1001" i="179" s="1"/>
  <c r="B1001" i="179"/>
  <c r="J1000" i="179"/>
  <c r="I1000" i="179"/>
  <c r="H1000" i="179"/>
  <c r="F1000" i="179"/>
  <c r="D1000" i="179"/>
  <c r="E1000" i="179" s="1"/>
  <c r="B1000" i="179"/>
  <c r="J999" i="179"/>
  <c r="I999" i="179"/>
  <c r="H999" i="179"/>
  <c r="F999" i="179"/>
  <c r="D999" i="179"/>
  <c r="E999" i="179" s="1"/>
  <c r="B999" i="179"/>
  <c r="J998" i="179"/>
  <c r="I998" i="179"/>
  <c r="H998" i="179"/>
  <c r="F998" i="179"/>
  <c r="D998" i="179"/>
  <c r="E998" i="179" s="1"/>
  <c r="B998" i="179"/>
  <c r="J997" i="179"/>
  <c r="I997" i="179"/>
  <c r="H997" i="179"/>
  <c r="F997" i="179"/>
  <c r="D997" i="179"/>
  <c r="E997" i="179" s="1"/>
  <c r="B997" i="179"/>
  <c r="J996" i="179"/>
  <c r="I996" i="179"/>
  <c r="H996" i="179"/>
  <c r="F996" i="179"/>
  <c r="D996" i="179"/>
  <c r="E996" i="179" s="1"/>
  <c r="B996" i="179"/>
  <c r="J995" i="179"/>
  <c r="I995" i="179"/>
  <c r="H995" i="179"/>
  <c r="F995" i="179"/>
  <c r="D995" i="179"/>
  <c r="E995" i="179" s="1"/>
  <c r="B995" i="179"/>
  <c r="J994" i="179"/>
  <c r="I994" i="179"/>
  <c r="H994" i="179"/>
  <c r="F994" i="179"/>
  <c r="D994" i="179"/>
  <c r="E994" i="179" s="1"/>
  <c r="B994" i="179"/>
  <c r="J993" i="179"/>
  <c r="I993" i="179"/>
  <c r="H993" i="179"/>
  <c r="F993" i="179"/>
  <c r="D993" i="179"/>
  <c r="E993" i="179" s="1"/>
  <c r="B993" i="179"/>
  <c r="J992" i="179"/>
  <c r="I992" i="179"/>
  <c r="H992" i="179"/>
  <c r="F992" i="179"/>
  <c r="D992" i="179"/>
  <c r="E992" i="179" s="1"/>
  <c r="B992" i="179"/>
  <c r="J991" i="179"/>
  <c r="I991" i="179"/>
  <c r="H991" i="179"/>
  <c r="F991" i="179"/>
  <c r="D991" i="179"/>
  <c r="E991" i="179" s="1"/>
  <c r="B991" i="179"/>
  <c r="J990" i="179"/>
  <c r="I990" i="179"/>
  <c r="H990" i="179"/>
  <c r="F990" i="179"/>
  <c r="D990" i="179"/>
  <c r="E990" i="179" s="1"/>
  <c r="B990" i="179"/>
  <c r="J989" i="179"/>
  <c r="I989" i="179"/>
  <c r="H989" i="179"/>
  <c r="F989" i="179"/>
  <c r="D989" i="179"/>
  <c r="E989" i="179" s="1"/>
  <c r="B989" i="179"/>
  <c r="J988" i="179"/>
  <c r="I988" i="179"/>
  <c r="H988" i="179"/>
  <c r="F988" i="179"/>
  <c r="D988" i="179"/>
  <c r="E988" i="179" s="1"/>
  <c r="B988" i="179"/>
  <c r="J987" i="179"/>
  <c r="I987" i="179"/>
  <c r="H987" i="179"/>
  <c r="F987" i="179"/>
  <c r="D987" i="179"/>
  <c r="E987" i="179" s="1"/>
  <c r="B987" i="179"/>
  <c r="J986" i="179"/>
  <c r="I986" i="179"/>
  <c r="H986" i="179"/>
  <c r="F986" i="179"/>
  <c r="D986" i="179"/>
  <c r="E986" i="179" s="1"/>
  <c r="B986" i="179"/>
  <c r="J985" i="179"/>
  <c r="I985" i="179"/>
  <c r="H985" i="179"/>
  <c r="F985" i="179"/>
  <c r="D985" i="179"/>
  <c r="E985" i="179" s="1"/>
  <c r="B985" i="179"/>
  <c r="J984" i="179"/>
  <c r="I984" i="179"/>
  <c r="H984" i="179"/>
  <c r="F984" i="179"/>
  <c r="D984" i="179"/>
  <c r="E984" i="179" s="1"/>
  <c r="B984" i="179"/>
  <c r="J983" i="179"/>
  <c r="I983" i="179"/>
  <c r="H983" i="179"/>
  <c r="F983" i="179"/>
  <c r="D983" i="179"/>
  <c r="E983" i="179" s="1"/>
  <c r="B983" i="179"/>
  <c r="J982" i="179"/>
  <c r="I982" i="179"/>
  <c r="H982" i="179"/>
  <c r="F982" i="179"/>
  <c r="D982" i="179"/>
  <c r="E982" i="179" s="1"/>
  <c r="B982" i="179"/>
  <c r="J981" i="179"/>
  <c r="I981" i="179"/>
  <c r="H981" i="179"/>
  <c r="F981" i="179"/>
  <c r="D981" i="179"/>
  <c r="E981" i="179" s="1"/>
  <c r="B981" i="179"/>
  <c r="J980" i="179"/>
  <c r="I980" i="179"/>
  <c r="H980" i="179"/>
  <c r="F980" i="179"/>
  <c r="D980" i="179"/>
  <c r="E980" i="179" s="1"/>
  <c r="B980" i="179"/>
  <c r="J979" i="179"/>
  <c r="I979" i="179"/>
  <c r="H979" i="179"/>
  <c r="F979" i="179"/>
  <c r="D979" i="179"/>
  <c r="E979" i="179" s="1"/>
  <c r="B979" i="179"/>
  <c r="J978" i="179"/>
  <c r="I978" i="179"/>
  <c r="H978" i="179"/>
  <c r="F978" i="179"/>
  <c r="D978" i="179"/>
  <c r="E978" i="179" s="1"/>
  <c r="B978" i="179"/>
  <c r="J977" i="179"/>
  <c r="I977" i="179"/>
  <c r="H977" i="179"/>
  <c r="F977" i="179"/>
  <c r="D977" i="179"/>
  <c r="E977" i="179" s="1"/>
  <c r="B977" i="179"/>
  <c r="J976" i="179"/>
  <c r="I976" i="179"/>
  <c r="H976" i="179"/>
  <c r="F976" i="179"/>
  <c r="D976" i="179"/>
  <c r="E976" i="179" s="1"/>
  <c r="B976" i="179"/>
  <c r="J975" i="179"/>
  <c r="I975" i="179"/>
  <c r="H975" i="179"/>
  <c r="F975" i="179"/>
  <c r="D975" i="179"/>
  <c r="E975" i="179" s="1"/>
  <c r="B975" i="179"/>
  <c r="J974" i="179"/>
  <c r="I974" i="179"/>
  <c r="H974" i="179"/>
  <c r="F974" i="179"/>
  <c r="D974" i="179"/>
  <c r="E974" i="179" s="1"/>
  <c r="B974" i="179"/>
  <c r="J973" i="179"/>
  <c r="I973" i="179"/>
  <c r="H973" i="179"/>
  <c r="F973" i="179"/>
  <c r="D973" i="179"/>
  <c r="E973" i="179" s="1"/>
  <c r="B973" i="179"/>
  <c r="J972" i="179"/>
  <c r="I972" i="179"/>
  <c r="H972" i="179"/>
  <c r="F972" i="179"/>
  <c r="D972" i="179"/>
  <c r="E972" i="179" s="1"/>
  <c r="B972" i="179"/>
  <c r="J971" i="179"/>
  <c r="I971" i="179"/>
  <c r="H971" i="179"/>
  <c r="F971" i="179"/>
  <c r="D971" i="179"/>
  <c r="E971" i="179" s="1"/>
  <c r="B971" i="179"/>
  <c r="J970" i="179"/>
  <c r="I970" i="179"/>
  <c r="H970" i="179"/>
  <c r="F970" i="179"/>
  <c r="D970" i="179"/>
  <c r="E970" i="179" s="1"/>
  <c r="B970" i="179"/>
  <c r="J969" i="179"/>
  <c r="I969" i="179"/>
  <c r="H969" i="179"/>
  <c r="F969" i="179"/>
  <c r="D969" i="179"/>
  <c r="E969" i="179" s="1"/>
  <c r="B969" i="179"/>
  <c r="J968" i="179"/>
  <c r="I968" i="179"/>
  <c r="H968" i="179"/>
  <c r="F968" i="179"/>
  <c r="D968" i="179"/>
  <c r="E968" i="179" s="1"/>
  <c r="B968" i="179"/>
  <c r="J967" i="179"/>
  <c r="I967" i="179"/>
  <c r="H967" i="179"/>
  <c r="F967" i="179"/>
  <c r="D967" i="179"/>
  <c r="E967" i="179" s="1"/>
  <c r="B967" i="179"/>
  <c r="J966" i="179"/>
  <c r="I966" i="179"/>
  <c r="H966" i="179"/>
  <c r="F966" i="179"/>
  <c r="D966" i="179"/>
  <c r="E966" i="179" s="1"/>
  <c r="B966" i="179"/>
  <c r="J965" i="179"/>
  <c r="I965" i="179"/>
  <c r="H965" i="179"/>
  <c r="F965" i="179"/>
  <c r="D965" i="179"/>
  <c r="E965" i="179" s="1"/>
  <c r="B965" i="179"/>
  <c r="J964" i="179"/>
  <c r="I964" i="179"/>
  <c r="H964" i="179"/>
  <c r="F964" i="179"/>
  <c r="D964" i="179"/>
  <c r="E964" i="179" s="1"/>
  <c r="B964" i="179"/>
  <c r="J963" i="179"/>
  <c r="I963" i="179"/>
  <c r="H963" i="179"/>
  <c r="F963" i="179"/>
  <c r="D963" i="179"/>
  <c r="E963" i="179" s="1"/>
  <c r="B963" i="179"/>
  <c r="J962" i="179"/>
  <c r="I962" i="179"/>
  <c r="H962" i="179"/>
  <c r="F962" i="179"/>
  <c r="D962" i="179"/>
  <c r="E962" i="179" s="1"/>
  <c r="B962" i="179"/>
  <c r="J961" i="179"/>
  <c r="I961" i="179"/>
  <c r="H961" i="179"/>
  <c r="F961" i="179"/>
  <c r="D961" i="179"/>
  <c r="E961" i="179" s="1"/>
  <c r="B961" i="179"/>
  <c r="J960" i="179"/>
  <c r="I960" i="179"/>
  <c r="H960" i="179"/>
  <c r="F960" i="179"/>
  <c r="D960" i="179"/>
  <c r="E960" i="179" s="1"/>
  <c r="B960" i="179"/>
  <c r="J959" i="179"/>
  <c r="I959" i="179"/>
  <c r="H959" i="179"/>
  <c r="F959" i="179"/>
  <c r="D959" i="179"/>
  <c r="E959" i="179" s="1"/>
  <c r="B959" i="179"/>
  <c r="J958" i="179"/>
  <c r="I958" i="179"/>
  <c r="H958" i="179"/>
  <c r="F958" i="179"/>
  <c r="D958" i="179"/>
  <c r="E958" i="179" s="1"/>
  <c r="B958" i="179"/>
  <c r="J957" i="179"/>
  <c r="I957" i="179"/>
  <c r="H957" i="179"/>
  <c r="F957" i="179"/>
  <c r="D957" i="179"/>
  <c r="E957" i="179" s="1"/>
  <c r="B957" i="179"/>
  <c r="J956" i="179"/>
  <c r="I956" i="179"/>
  <c r="H956" i="179"/>
  <c r="F956" i="179"/>
  <c r="D956" i="179"/>
  <c r="E956" i="179" s="1"/>
  <c r="B956" i="179"/>
  <c r="J955" i="179"/>
  <c r="I955" i="179"/>
  <c r="H955" i="179"/>
  <c r="F955" i="179"/>
  <c r="D955" i="179"/>
  <c r="E955" i="179" s="1"/>
  <c r="B955" i="179"/>
  <c r="J954" i="179"/>
  <c r="I954" i="179"/>
  <c r="H954" i="179"/>
  <c r="F954" i="179"/>
  <c r="D954" i="179"/>
  <c r="E954" i="179" s="1"/>
  <c r="B954" i="179"/>
  <c r="J953" i="179"/>
  <c r="I953" i="179"/>
  <c r="H953" i="179"/>
  <c r="F953" i="179"/>
  <c r="D953" i="179"/>
  <c r="E953" i="179" s="1"/>
  <c r="B953" i="179"/>
  <c r="J952" i="179"/>
  <c r="I952" i="179"/>
  <c r="H952" i="179"/>
  <c r="F952" i="179"/>
  <c r="D952" i="179"/>
  <c r="E952" i="179" s="1"/>
  <c r="B952" i="179"/>
  <c r="J951" i="179"/>
  <c r="I951" i="179"/>
  <c r="H951" i="179"/>
  <c r="F951" i="179"/>
  <c r="D951" i="179"/>
  <c r="E951" i="179" s="1"/>
  <c r="B951" i="179"/>
  <c r="J950" i="179"/>
  <c r="I950" i="179"/>
  <c r="H950" i="179"/>
  <c r="F950" i="179"/>
  <c r="D950" i="179"/>
  <c r="E950" i="179" s="1"/>
  <c r="B950" i="179"/>
  <c r="J949" i="179"/>
  <c r="I949" i="179"/>
  <c r="H949" i="179"/>
  <c r="F949" i="179"/>
  <c r="D949" i="179"/>
  <c r="E949" i="179" s="1"/>
  <c r="B949" i="179"/>
  <c r="J948" i="179"/>
  <c r="I948" i="179"/>
  <c r="H948" i="179"/>
  <c r="F948" i="179"/>
  <c r="D948" i="179"/>
  <c r="E948" i="179" s="1"/>
  <c r="B948" i="179"/>
  <c r="J947" i="179"/>
  <c r="I947" i="179"/>
  <c r="H947" i="179"/>
  <c r="F947" i="179"/>
  <c r="D947" i="179"/>
  <c r="E947" i="179" s="1"/>
  <c r="B947" i="179"/>
  <c r="J946" i="179"/>
  <c r="I946" i="179"/>
  <c r="H946" i="179"/>
  <c r="F946" i="179"/>
  <c r="D946" i="179"/>
  <c r="E946" i="179" s="1"/>
  <c r="B946" i="179"/>
  <c r="J945" i="179"/>
  <c r="I945" i="179"/>
  <c r="H945" i="179"/>
  <c r="F945" i="179"/>
  <c r="D945" i="179"/>
  <c r="E945" i="179" s="1"/>
  <c r="B945" i="179"/>
  <c r="J944" i="179"/>
  <c r="I944" i="179"/>
  <c r="H944" i="179"/>
  <c r="F944" i="179"/>
  <c r="D944" i="179"/>
  <c r="E944" i="179" s="1"/>
  <c r="B944" i="179"/>
  <c r="J943" i="179"/>
  <c r="I943" i="179"/>
  <c r="H943" i="179"/>
  <c r="F943" i="179"/>
  <c r="D943" i="179"/>
  <c r="E943" i="179" s="1"/>
  <c r="B943" i="179"/>
  <c r="J942" i="179"/>
  <c r="I942" i="179"/>
  <c r="H942" i="179"/>
  <c r="F942" i="179"/>
  <c r="D942" i="179"/>
  <c r="E942" i="179" s="1"/>
  <c r="B942" i="179"/>
  <c r="J941" i="179"/>
  <c r="I941" i="179"/>
  <c r="H941" i="179"/>
  <c r="F941" i="179"/>
  <c r="D941" i="179"/>
  <c r="E941" i="179" s="1"/>
  <c r="B941" i="179"/>
  <c r="J940" i="179"/>
  <c r="I940" i="179"/>
  <c r="H940" i="179"/>
  <c r="F940" i="179"/>
  <c r="D940" i="179"/>
  <c r="E940" i="179" s="1"/>
  <c r="B940" i="179"/>
  <c r="J939" i="179"/>
  <c r="I939" i="179"/>
  <c r="H939" i="179"/>
  <c r="F939" i="179"/>
  <c r="D939" i="179"/>
  <c r="E939" i="179" s="1"/>
  <c r="B939" i="179"/>
  <c r="J938" i="179"/>
  <c r="I938" i="179"/>
  <c r="H938" i="179"/>
  <c r="F938" i="179"/>
  <c r="D938" i="179"/>
  <c r="E938" i="179" s="1"/>
  <c r="B938" i="179"/>
  <c r="J937" i="179"/>
  <c r="I937" i="179"/>
  <c r="H937" i="179"/>
  <c r="F937" i="179"/>
  <c r="D937" i="179"/>
  <c r="E937" i="179" s="1"/>
  <c r="B937" i="179"/>
  <c r="J936" i="179"/>
  <c r="I936" i="179"/>
  <c r="H936" i="179"/>
  <c r="F936" i="179"/>
  <c r="D936" i="179"/>
  <c r="E936" i="179" s="1"/>
  <c r="B936" i="179"/>
  <c r="J935" i="179"/>
  <c r="I935" i="179"/>
  <c r="H935" i="179"/>
  <c r="F935" i="179"/>
  <c r="D935" i="179"/>
  <c r="E935" i="179" s="1"/>
  <c r="B935" i="179"/>
  <c r="J934" i="179"/>
  <c r="I934" i="179"/>
  <c r="H934" i="179"/>
  <c r="F934" i="179"/>
  <c r="D934" i="179"/>
  <c r="E934" i="179" s="1"/>
  <c r="B934" i="179"/>
  <c r="J933" i="179"/>
  <c r="I933" i="179"/>
  <c r="H933" i="179"/>
  <c r="F933" i="179"/>
  <c r="D933" i="179"/>
  <c r="E933" i="179" s="1"/>
  <c r="B933" i="179"/>
  <c r="J932" i="179"/>
  <c r="I932" i="179"/>
  <c r="H932" i="179"/>
  <c r="F932" i="179"/>
  <c r="D932" i="179"/>
  <c r="E932" i="179" s="1"/>
  <c r="B932" i="179"/>
  <c r="J931" i="179"/>
  <c r="I931" i="179"/>
  <c r="H931" i="179"/>
  <c r="F931" i="179"/>
  <c r="D931" i="179"/>
  <c r="E931" i="179" s="1"/>
  <c r="B931" i="179"/>
  <c r="J930" i="179"/>
  <c r="I930" i="179"/>
  <c r="H930" i="179"/>
  <c r="F930" i="179"/>
  <c r="D930" i="179"/>
  <c r="E930" i="179" s="1"/>
  <c r="B930" i="179"/>
  <c r="J929" i="179"/>
  <c r="I929" i="179"/>
  <c r="H929" i="179"/>
  <c r="F929" i="179"/>
  <c r="D929" i="179"/>
  <c r="E929" i="179" s="1"/>
  <c r="B929" i="179"/>
  <c r="J928" i="179"/>
  <c r="I928" i="179"/>
  <c r="H928" i="179"/>
  <c r="F928" i="179"/>
  <c r="D928" i="179"/>
  <c r="E928" i="179" s="1"/>
  <c r="B928" i="179"/>
  <c r="J927" i="179"/>
  <c r="I927" i="179"/>
  <c r="H927" i="179"/>
  <c r="F927" i="179"/>
  <c r="D927" i="179"/>
  <c r="E927" i="179" s="1"/>
  <c r="B927" i="179"/>
  <c r="J926" i="179"/>
  <c r="I926" i="179"/>
  <c r="H926" i="179"/>
  <c r="F926" i="179"/>
  <c r="D926" i="179"/>
  <c r="E926" i="179" s="1"/>
  <c r="B926" i="179"/>
  <c r="J925" i="179"/>
  <c r="I925" i="179"/>
  <c r="H925" i="179"/>
  <c r="F925" i="179"/>
  <c r="D925" i="179"/>
  <c r="E925" i="179" s="1"/>
  <c r="B925" i="179"/>
  <c r="J924" i="179"/>
  <c r="I924" i="179"/>
  <c r="H924" i="179"/>
  <c r="F924" i="179"/>
  <c r="D924" i="179"/>
  <c r="E924" i="179" s="1"/>
  <c r="B924" i="179"/>
  <c r="J923" i="179"/>
  <c r="I923" i="179"/>
  <c r="H923" i="179"/>
  <c r="F923" i="179"/>
  <c r="D923" i="179"/>
  <c r="E923" i="179" s="1"/>
  <c r="B923" i="179"/>
  <c r="J922" i="179"/>
  <c r="I922" i="179"/>
  <c r="H922" i="179"/>
  <c r="F922" i="179"/>
  <c r="D922" i="179"/>
  <c r="E922" i="179" s="1"/>
  <c r="B922" i="179"/>
  <c r="J921" i="179"/>
  <c r="I921" i="179"/>
  <c r="H921" i="179"/>
  <c r="F921" i="179"/>
  <c r="D921" i="179"/>
  <c r="E921" i="179" s="1"/>
  <c r="B921" i="179"/>
  <c r="J920" i="179"/>
  <c r="I920" i="179"/>
  <c r="H920" i="179"/>
  <c r="F920" i="179"/>
  <c r="D920" i="179"/>
  <c r="E920" i="179" s="1"/>
  <c r="B920" i="179"/>
  <c r="J919" i="179"/>
  <c r="I919" i="179"/>
  <c r="H919" i="179"/>
  <c r="F919" i="179"/>
  <c r="D919" i="179"/>
  <c r="E919" i="179" s="1"/>
  <c r="B919" i="179"/>
  <c r="J918" i="179"/>
  <c r="I918" i="179"/>
  <c r="H918" i="179"/>
  <c r="F918" i="179"/>
  <c r="D918" i="179"/>
  <c r="E918" i="179" s="1"/>
  <c r="B918" i="179"/>
  <c r="J917" i="179"/>
  <c r="I917" i="179"/>
  <c r="H917" i="179"/>
  <c r="F917" i="179"/>
  <c r="D917" i="179"/>
  <c r="E917" i="179" s="1"/>
  <c r="B917" i="179"/>
  <c r="J916" i="179"/>
  <c r="I916" i="179"/>
  <c r="H916" i="179"/>
  <c r="F916" i="179"/>
  <c r="D916" i="179"/>
  <c r="E916" i="179" s="1"/>
  <c r="B916" i="179"/>
  <c r="J915" i="179"/>
  <c r="I915" i="179"/>
  <c r="H915" i="179"/>
  <c r="F915" i="179"/>
  <c r="D915" i="179"/>
  <c r="E915" i="179" s="1"/>
  <c r="B915" i="179"/>
  <c r="J914" i="179"/>
  <c r="I914" i="179"/>
  <c r="H914" i="179"/>
  <c r="F914" i="179"/>
  <c r="D914" i="179"/>
  <c r="E914" i="179" s="1"/>
  <c r="B914" i="179"/>
  <c r="J913" i="179"/>
  <c r="I913" i="179"/>
  <c r="H913" i="179"/>
  <c r="F913" i="179"/>
  <c r="D913" i="179"/>
  <c r="E913" i="179" s="1"/>
  <c r="B913" i="179"/>
  <c r="J912" i="179"/>
  <c r="I912" i="179"/>
  <c r="H912" i="179"/>
  <c r="F912" i="179"/>
  <c r="D912" i="179"/>
  <c r="E912" i="179" s="1"/>
  <c r="B912" i="179"/>
  <c r="J911" i="179"/>
  <c r="I911" i="179"/>
  <c r="H911" i="179"/>
  <c r="F911" i="179"/>
  <c r="D911" i="179"/>
  <c r="E911" i="179" s="1"/>
  <c r="B911" i="179"/>
  <c r="J910" i="179"/>
  <c r="I910" i="179"/>
  <c r="H910" i="179"/>
  <c r="F910" i="179"/>
  <c r="D910" i="179"/>
  <c r="E910" i="179" s="1"/>
  <c r="B910" i="179"/>
  <c r="J909" i="179"/>
  <c r="I909" i="179"/>
  <c r="H909" i="179"/>
  <c r="F909" i="179"/>
  <c r="D909" i="179"/>
  <c r="E909" i="179" s="1"/>
  <c r="B909" i="179"/>
  <c r="J908" i="179"/>
  <c r="I908" i="179"/>
  <c r="H908" i="179"/>
  <c r="F908" i="179"/>
  <c r="D908" i="179"/>
  <c r="E908" i="179" s="1"/>
  <c r="B908" i="179"/>
  <c r="J907" i="179"/>
  <c r="I907" i="179"/>
  <c r="H907" i="179"/>
  <c r="F907" i="179"/>
  <c r="D907" i="179"/>
  <c r="E907" i="179" s="1"/>
  <c r="B907" i="179"/>
  <c r="J906" i="179"/>
  <c r="I906" i="179"/>
  <c r="H906" i="179"/>
  <c r="F906" i="179"/>
  <c r="D906" i="179"/>
  <c r="E906" i="179" s="1"/>
  <c r="B906" i="179"/>
  <c r="J905" i="179"/>
  <c r="I905" i="179"/>
  <c r="H905" i="179"/>
  <c r="F905" i="179"/>
  <c r="D905" i="179"/>
  <c r="E905" i="179" s="1"/>
  <c r="B905" i="179"/>
  <c r="J904" i="179"/>
  <c r="I904" i="179"/>
  <c r="H904" i="179"/>
  <c r="F904" i="179"/>
  <c r="D904" i="179"/>
  <c r="E904" i="179" s="1"/>
  <c r="B904" i="179"/>
  <c r="J903" i="179"/>
  <c r="I903" i="179"/>
  <c r="H903" i="179"/>
  <c r="F903" i="179"/>
  <c r="D903" i="179"/>
  <c r="E903" i="179" s="1"/>
  <c r="B903" i="179"/>
  <c r="J902" i="179"/>
  <c r="I902" i="179"/>
  <c r="H902" i="179"/>
  <c r="F902" i="179"/>
  <c r="D902" i="179"/>
  <c r="E902" i="179" s="1"/>
  <c r="B902" i="179"/>
  <c r="J901" i="179"/>
  <c r="I901" i="179"/>
  <c r="H901" i="179"/>
  <c r="F901" i="179"/>
  <c r="D901" i="179"/>
  <c r="E901" i="179" s="1"/>
  <c r="B901" i="179"/>
  <c r="J900" i="179"/>
  <c r="I900" i="179"/>
  <c r="H900" i="179"/>
  <c r="F900" i="179"/>
  <c r="D900" i="179"/>
  <c r="E900" i="179" s="1"/>
  <c r="B900" i="179"/>
  <c r="J899" i="179"/>
  <c r="I899" i="179"/>
  <c r="H899" i="179"/>
  <c r="F899" i="179"/>
  <c r="D899" i="179"/>
  <c r="E899" i="179" s="1"/>
  <c r="B899" i="179"/>
  <c r="J898" i="179"/>
  <c r="I898" i="179"/>
  <c r="H898" i="179"/>
  <c r="F898" i="179"/>
  <c r="D898" i="179"/>
  <c r="E898" i="179" s="1"/>
  <c r="B898" i="179"/>
  <c r="J897" i="179"/>
  <c r="I897" i="179"/>
  <c r="H897" i="179"/>
  <c r="F897" i="179"/>
  <c r="D897" i="179"/>
  <c r="E897" i="179" s="1"/>
  <c r="B897" i="179"/>
  <c r="J896" i="179"/>
  <c r="I896" i="179"/>
  <c r="H896" i="179"/>
  <c r="F896" i="179"/>
  <c r="D896" i="179"/>
  <c r="E896" i="179" s="1"/>
  <c r="B896" i="179"/>
  <c r="J895" i="179"/>
  <c r="I895" i="179"/>
  <c r="H895" i="179"/>
  <c r="F895" i="179"/>
  <c r="D895" i="179"/>
  <c r="E895" i="179" s="1"/>
  <c r="B895" i="179"/>
  <c r="J894" i="179"/>
  <c r="I894" i="179"/>
  <c r="H894" i="179"/>
  <c r="F894" i="179"/>
  <c r="D894" i="179"/>
  <c r="E894" i="179" s="1"/>
  <c r="B894" i="179"/>
  <c r="J893" i="179"/>
  <c r="I893" i="179"/>
  <c r="H893" i="179"/>
  <c r="F893" i="179"/>
  <c r="D893" i="179"/>
  <c r="E893" i="179" s="1"/>
  <c r="B893" i="179"/>
  <c r="J892" i="179"/>
  <c r="I892" i="179"/>
  <c r="H892" i="179"/>
  <c r="F892" i="179"/>
  <c r="D892" i="179"/>
  <c r="E892" i="179" s="1"/>
  <c r="B892" i="179"/>
  <c r="J891" i="179"/>
  <c r="I891" i="179"/>
  <c r="H891" i="179"/>
  <c r="F891" i="179"/>
  <c r="D891" i="179"/>
  <c r="E891" i="179" s="1"/>
  <c r="B891" i="179"/>
  <c r="J890" i="179"/>
  <c r="I890" i="179"/>
  <c r="H890" i="179"/>
  <c r="F890" i="179"/>
  <c r="D890" i="179"/>
  <c r="E890" i="179" s="1"/>
  <c r="B890" i="179"/>
  <c r="J889" i="179"/>
  <c r="I889" i="179"/>
  <c r="H889" i="179"/>
  <c r="F889" i="179"/>
  <c r="D889" i="179"/>
  <c r="E889" i="179" s="1"/>
  <c r="B889" i="179"/>
  <c r="J888" i="179"/>
  <c r="I888" i="179"/>
  <c r="H888" i="179"/>
  <c r="F888" i="179"/>
  <c r="D888" i="179"/>
  <c r="E888" i="179" s="1"/>
  <c r="B888" i="179"/>
  <c r="J887" i="179"/>
  <c r="I887" i="179"/>
  <c r="H887" i="179"/>
  <c r="F887" i="179"/>
  <c r="D887" i="179"/>
  <c r="E887" i="179" s="1"/>
  <c r="B887" i="179"/>
  <c r="J886" i="179"/>
  <c r="I886" i="179"/>
  <c r="H886" i="179"/>
  <c r="F886" i="179"/>
  <c r="D886" i="179"/>
  <c r="E886" i="179" s="1"/>
  <c r="B886" i="179"/>
  <c r="J885" i="179"/>
  <c r="I885" i="179"/>
  <c r="H885" i="179"/>
  <c r="F885" i="179"/>
  <c r="D885" i="179"/>
  <c r="E885" i="179" s="1"/>
  <c r="B885" i="179"/>
  <c r="J884" i="179"/>
  <c r="I884" i="179"/>
  <c r="H884" i="179"/>
  <c r="F884" i="179"/>
  <c r="D884" i="179"/>
  <c r="E884" i="179" s="1"/>
  <c r="B884" i="179"/>
  <c r="J883" i="179"/>
  <c r="I883" i="179"/>
  <c r="H883" i="179"/>
  <c r="F883" i="179"/>
  <c r="D883" i="179"/>
  <c r="E883" i="179" s="1"/>
  <c r="B883" i="179"/>
  <c r="J882" i="179"/>
  <c r="I882" i="179"/>
  <c r="H882" i="179"/>
  <c r="F882" i="179"/>
  <c r="D882" i="179"/>
  <c r="E882" i="179" s="1"/>
  <c r="B882" i="179"/>
  <c r="J881" i="179"/>
  <c r="I881" i="179"/>
  <c r="H881" i="179"/>
  <c r="F881" i="179"/>
  <c r="D881" i="179"/>
  <c r="E881" i="179" s="1"/>
  <c r="B881" i="179"/>
  <c r="J880" i="179"/>
  <c r="I880" i="179"/>
  <c r="H880" i="179"/>
  <c r="F880" i="179"/>
  <c r="D880" i="179"/>
  <c r="E880" i="179" s="1"/>
  <c r="B880" i="179"/>
  <c r="J879" i="179"/>
  <c r="I879" i="179"/>
  <c r="H879" i="179"/>
  <c r="F879" i="179"/>
  <c r="D879" i="179"/>
  <c r="E879" i="179" s="1"/>
  <c r="B879" i="179"/>
  <c r="J878" i="179"/>
  <c r="I878" i="179"/>
  <c r="H878" i="179"/>
  <c r="F878" i="179"/>
  <c r="D878" i="179"/>
  <c r="E878" i="179" s="1"/>
  <c r="B878" i="179"/>
  <c r="J877" i="179"/>
  <c r="I877" i="179"/>
  <c r="H877" i="179"/>
  <c r="F877" i="179"/>
  <c r="D877" i="179"/>
  <c r="E877" i="179" s="1"/>
  <c r="B877" i="179"/>
  <c r="J876" i="179"/>
  <c r="I876" i="179"/>
  <c r="H876" i="179"/>
  <c r="F876" i="179"/>
  <c r="D876" i="179"/>
  <c r="E876" i="179" s="1"/>
  <c r="B876" i="179"/>
  <c r="J875" i="179"/>
  <c r="I875" i="179"/>
  <c r="H875" i="179"/>
  <c r="F875" i="179"/>
  <c r="D875" i="179"/>
  <c r="E875" i="179" s="1"/>
  <c r="B875" i="179"/>
  <c r="J874" i="179"/>
  <c r="I874" i="179"/>
  <c r="H874" i="179"/>
  <c r="F874" i="179"/>
  <c r="D874" i="179"/>
  <c r="E874" i="179" s="1"/>
  <c r="B874" i="179"/>
  <c r="J873" i="179"/>
  <c r="I873" i="179"/>
  <c r="H873" i="179"/>
  <c r="F873" i="179"/>
  <c r="D873" i="179"/>
  <c r="E873" i="179" s="1"/>
  <c r="B873" i="179"/>
  <c r="J872" i="179"/>
  <c r="I872" i="179"/>
  <c r="H872" i="179"/>
  <c r="F872" i="179"/>
  <c r="D872" i="179"/>
  <c r="E872" i="179" s="1"/>
  <c r="B872" i="179"/>
  <c r="J871" i="179"/>
  <c r="I871" i="179"/>
  <c r="H871" i="179"/>
  <c r="F871" i="179"/>
  <c r="D871" i="179"/>
  <c r="E871" i="179" s="1"/>
  <c r="B871" i="179"/>
  <c r="J870" i="179"/>
  <c r="I870" i="179"/>
  <c r="H870" i="179"/>
  <c r="F870" i="179"/>
  <c r="D870" i="179"/>
  <c r="E870" i="179" s="1"/>
  <c r="B870" i="179"/>
  <c r="J869" i="179"/>
  <c r="I869" i="179"/>
  <c r="H869" i="179"/>
  <c r="F869" i="179"/>
  <c r="D869" i="179"/>
  <c r="E869" i="179" s="1"/>
  <c r="B869" i="179"/>
  <c r="J868" i="179"/>
  <c r="I868" i="179"/>
  <c r="H868" i="179"/>
  <c r="F868" i="179"/>
  <c r="D868" i="179"/>
  <c r="E868" i="179" s="1"/>
  <c r="B868" i="179"/>
  <c r="J867" i="179"/>
  <c r="I867" i="179"/>
  <c r="H867" i="179"/>
  <c r="F867" i="179"/>
  <c r="D867" i="179"/>
  <c r="E867" i="179" s="1"/>
  <c r="B867" i="179"/>
  <c r="J866" i="179"/>
  <c r="I866" i="179"/>
  <c r="H866" i="179"/>
  <c r="F866" i="179"/>
  <c r="D866" i="179"/>
  <c r="E866" i="179" s="1"/>
  <c r="B866" i="179"/>
  <c r="J865" i="179"/>
  <c r="I865" i="179"/>
  <c r="H865" i="179"/>
  <c r="F865" i="179"/>
  <c r="D865" i="179"/>
  <c r="E865" i="179" s="1"/>
  <c r="B865" i="179"/>
  <c r="J864" i="179"/>
  <c r="I864" i="179"/>
  <c r="H864" i="179"/>
  <c r="F864" i="179"/>
  <c r="D864" i="179"/>
  <c r="E864" i="179" s="1"/>
  <c r="B864" i="179"/>
  <c r="J863" i="179"/>
  <c r="I863" i="179"/>
  <c r="H863" i="179"/>
  <c r="F863" i="179"/>
  <c r="D863" i="179"/>
  <c r="E863" i="179" s="1"/>
  <c r="B863" i="179"/>
  <c r="J862" i="179"/>
  <c r="I862" i="179"/>
  <c r="H862" i="179"/>
  <c r="F862" i="179"/>
  <c r="D862" i="179"/>
  <c r="E862" i="179" s="1"/>
  <c r="B862" i="179"/>
  <c r="J861" i="179"/>
  <c r="I861" i="179"/>
  <c r="H861" i="179"/>
  <c r="F861" i="179"/>
  <c r="D861" i="179"/>
  <c r="E861" i="179" s="1"/>
  <c r="B861" i="179"/>
  <c r="J860" i="179"/>
  <c r="I860" i="179"/>
  <c r="H860" i="179"/>
  <c r="F860" i="179"/>
  <c r="D860" i="179"/>
  <c r="E860" i="179" s="1"/>
  <c r="B860" i="179"/>
  <c r="J859" i="179"/>
  <c r="I859" i="179"/>
  <c r="H859" i="179"/>
  <c r="F859" i="179"/>
  <c r="D859" i="179"/>
  <c r="E859" i="179" s="1"/>
  <c r="B859" i="179"/>
  <c r="J858" i="179"/>
  <c r="I858" i="179"/>
  <c r="H858" i="179"/>
  <c r="F858" i="179"/>
  <c r="D858" i="179"/>
  <c r="E858" i="179" s="1"/>
  <c r="B858" i="179"/>
  <c r="J857" i="179"/>
  <c r="I857" i="179"/>
  <c r="H857" i="179"/>
  <c r="F857" i="179"/>
  <c r="D857" i="179"/>
  <c r="E857" i="179" s="1"/>
  <c r="B857" i="179"/>
  <c r="J856" i="179"/>
  <c r="I856" i="179"/>
  <c r="H856" i="179"/>
  <c r="F856" i="179"/>
  <c r="D856" i="179"/>
  <c r="E856" i="179" s="1"/>
  <c r="B856" i="179"/>
  <c r="J855" i="179"/>
  <c r="I855" i="179"/>
  <c r="H855" i="179"/>
  <c r="F855" i="179"/>
  <c r="D855" i="179"/>
  <c r="E855" i="179" s="1"/>
  <c r="B855" i="179"/>
  <c r="J854" i="179"/>
  <c r="I854" i="179"/>
  <c r="H854" i="179"/>
  <c r="F854" i="179"/>
  <c r="D854" i="179"/>
  <c r="E854" i="179" s="1"/>
  <c r="B854" i="179"/>
  <c r="J853" i="179"/>
  <c r="I853" i="179"/>
  <c r="H853" i="179"/>
  <c r="F853" i="179"/>
  <c r="D853" i="179"/>
  <c r="E853" i="179" s="1"/>
  <c r="B853" i="179"/>
  <c r="J852" i="179"/>
  <c r="I852" i="179"/>
  <c r="H852" i="179"/>
  <c r="F852" i="179"/>
  <c r="D852" i="179"/>
  <c r="E852" i="179" s="1"/>
  <c r="B852" i="179"/>
  <c r="J851" i="179"/>
  <c r="I851" i="179"/>
  <c r="H851" i="179"/>
  <c r="F851" i="179"/>
  <c r="D851" i="179"/>
  <c r="E851" i="179" s="1"/>
  <c r="B851" i="179"/>
  <c r="J850" i="179"/>
  <c r="I850" i="179"/>
  <c r="H850" i="179"/>
  <c r="F850" i="179"/>
  <c r="D850" i="179"/>
  <c r="E850" i="179" s="1"/>
  <c r="B850" i="179"/>
  <c r="J849" i="179"/>
  <c r="I849" i="179"/>
  <c r="H849" i="179"/>
  <c r="F849" i="179"/>
  <c r="D849" i="179"/>
  <c r="E849" i="179" s="1"/>
  <c r="B849" i="179"/>
  <c r="J848" i="179"/>
  <c r="I848" i="179"/>
  <c r="H848" i="179"/>
  <c r="F848" i="179"/>
  <c r="D848" i="179"/>
  <c r="E848" i="179" s="1"/>
  <c r="B848" i="179"/>
  <c r="J847" i="179"/>
  <c r="I847" i="179"/>
  <c r="H847" i="179"/>
  <c r="F847" i="179"/>
  <c r="D847" i="179"/>
  <c r="E847" i="179" s="1"/>
  <c r="B847" i="179"/>
  <c r="J846" i="179"/>
  <c r="I846" i="179"/>
  <c r="H846" i="179"/>
  <c r="F846" i="179"/>
  <c r="D846" i="179"/>
  <c r="E846" i="179" s="1"/>
  <c r="B846" i="179"/>
  <c r="J845" i="179"/>
  <c r="I845" i="179"/>
  <c r="H845" i="179"/>
  <c r="F845" i="179"/>
  <c r="D845" i="179"/>
  <c r="E845" i="179" s="1"/>
  <c r="B845" i="179"/>
  <c r="J844" i="179"/>
  <c r="I844" i="179"/>
  <c r="H844" i="179"/>
  <c r="F844" i="179"/>
  <c r="D844" i="179"/>
  <c r="E844" i="179" s="1"/>
  <c r="B844" i="179"/>
  <c r="J843" i="179"/>
  <c r="I843" i="179"/>
  <c r="H843" i="179"/>
  <c r="F843" i="179"/>
  <c r="D843" i="179"/>
  <c r="E843" i="179" s="1"/>
  <c r="B843" i="179"/>
  <c r="J842" i="179"/>
  <c r="I842" i="179"/>
  <c r="H842" i="179"/>
  <c r="F842" i="179"/>
  <c r="D842" i="179"/>
  <c r="E842" i="179" s="1"/>
  <c r="B842" i="179"/>
  <c r="J841" i="179"/>
  <c r="I841" i="179"/>
  <c r="H841" i="179"/>
  <c r="F841" i="179"/>
  <c r="D841" i="179"/>
  <c r="E841" i="179" s="1"/>
  <c r="B841" i="179"/>
  <c r="J840" i="179"/>
  <c r="I840" i="179"/>
  <c r="H840" i="179"/>
  <c r="F840" i="179"/>
  <c r="D840" i="179"/>
  <c r="E840" i="179" s="1"/>
  <c r="B840" i="179"/>
  <c r="J839" i="179"/>
  <c r="I839" i="179"/>
  <c r="H839" i="179"/>
  <c r="F839" i="179"/>
  <c r="D839" i="179"/>
  <c r="E839" i="179" s="1"/>
  <c r="B839" i="179"/>
  <c r="J838" i="179"/>
  <c r="I838" i="179"/>
  <c r="H838" i="179"/>
  <c r="F838" i="179"/>
  <c r="D838" i="179"/>
  <c r="E838" i="179" s="1"/>
  <c r="B838" i="179"/>
  <c r="J837" i="179"/>
  <c r="I837" i="179"/>
  <c r="H837" i="179"/>
  <c r="F837" i="179"/>
  <c r="D837" i="179"/>
  <c r="E837" i="179" s="1"/>
  <c r="B837" i="179"/>
  <c r="J836" i="179"/>
  <c r="I836" i="179"/>
  <c r="H836" i="179"/>
  <c r="F836" i="179"/>
  <c r="D836" i="179"/>
  <c r="E836" i="179" s="1"/>
  <c r="B836" i="179"/>
  <c r="J835" i="179"/>
  <c r="I835" i="179"/>
  <c r="H835" i="179"/>
  <c r="F835" i="179"/>
  <c r="D835" i="179"/>
  <c r="E835" i="179" s="1"/>
  <c r="B835" i="179"/>
  <c r="J834" i="179"/>
  <c r="I834" i="179"/>
  <c r="H834" i="179"/>
  <c r="F834" i="179"/>
  <c r="D834" i="179"/>
  <c r="E834" i="179" s="1"/>
  <c r="B834" i="179"/>
  <c r="J833" i="179"/>
  <c r="I833" i="179"/>
  <c r="H833" i="179"/>
  <c r="F833" i="179"/>
  <c r="D833" i="179"/>
  <c r="E833" i="179" s="1"/>
  <c r="B833" i="179"/>
  <c r="J832" i="179"/>
  <c r="I832" i="179"/>
  <c r="H832" i="179"/>
  <c r="F832" i="179"/>
  <c r="D832" i="179"/>
  <c r="E832" i="179" s="1"/>
  <c r="B832" i="179"/>
  <c r="J831" i="179"/>
  <c r="I831" i="179"/>
  <c r="H831" i="179"/>
  <c r="F831" i="179"/>
  <c r="D831" i="179"/>
  <c r="E831" i="179" s="1"/>
  <c r="B831" i="179"/>
  <c r="J830" i="179"/>
  <c r="I830" i="179"/>
  <c r="H830" i="179"/>
  <c r="F830" i="179"/>
  <c r="D830" i="179"/>
  <c r="E830" i="179" s="1"/>
  <c r="B830" i="179"/>
  <c r="J829" i="179"/>
  <c r="I829" i="179"/>
  <c r="H829" i="179"/>
  <c r="F829" i="179"/>
  <c r="D829" i="179"/>
  <c r="E829" i="179" s="1"/>
  <c r="B829" i="179"/>
  <c r="J828" i="179"/>
  <c r="I828" i="179"/>
  <c r="H828" i="179"/>
  <c r="F828" i="179"/>
  <c r="D828" i="179"/>
  <c r="E828" i="179" s="1"/>
  <c r="B828" i="179"/>
  <c r="J827" i="179"/>
  <c r="I827" i="179"/>
  <c r="H827" i="179"/>
  <c r="F827" i="179"/>
  <c r="D827" i="179"/>
  <c r="E827" i="179" s="1"/>
  <c r="B827" i="179"/>
  <c r="J826" i="179"/>
  <c r="I826" i="179"/>
  <c r="H826" i="179"/>
  <c r="F826" i="179"/>
  <c r="D826" i="179"/>
  <c r="E826" i="179" s="1"/>
  <c r="B826" i="179"/>
  <c r="J825" i="179"/>
  <c r="I825" i="179"/>
  <c r="H825" i="179"/>
  <c r="F825" i="179"/>
  <c r="D825" i="179"/>
  <c r="E825" i="179" s="1"/>
  <c r="B825" i="179"/>
  <c r="J824" i="179"/>
  <c r="I824" i="179"/>
  <c r="H824" i="179"/>
  <c r="F824" i="179"/>
  <c r="D824" i="179"/>
  <c r="E824" i="179" s="1"/>
  <c r="B824" i="179"/>
  <c r="J823" i="179"/>
  <c r="I823" i="179"/>
  <c r="H823" i="179"/>
  <c r="F823" i="179"/>
  <c r="D823" i="179"/>
  <c r="E823" i="179" s="1"/>
  <c r="B823" i="179"/>
  <c r="J822" i="179"/>
  <c r="I822" i="179"/>
  <c r="H822" i="179"/>
  <c r="F822" i="179"/>
  <c r="D822" i="179"/>
  <c r="E822" i="179" s="1"/>
  <c r="B822" i="179"/>
  <c r="J821" i="179"/>
  <c r="I821" i="179"/>
  <c r="H821" i="179"/>
  <c r="F821" i="179"/>
  <c r="D821" i="179"/>
  <c r="E821" i="179" s="1"/>
  <c r="B821" i="179"/>
  <c r="J820" i="179"/>
  <c r="I820" i="179"/>
  <c r="H820" i="179"/>
  <c r="F820" i="179"/>
  <c r="D820" i="179"/>
  <c r="E820" i="179" s="1"/>
  <c r="B820" i="179"/>
  <c r="J819" i="179"/>
  <c r="I819" i="179"/>
  <c r="H819" i="179"/>
  <c r="F819" i="179"/>
  <c r="D819" i="179"/>
  <c r="E819" i="179" s="1"/>
  <c r="B819" i="179"/>
  <c r="J818" i="179"/>
  <c r="I818" i="179"/>
  <c r="H818" i="179"/>
  <c r="F818" i="179"/>
  <c r="D818" i="179"/>
  <c r="E818" i="179" s="1"/>
  <c r="B818" i="179"/>
  <c r="J817" i="179"/>
  <c r="I817" i="179"/>
  <c r="H817" i="179"/>
  <c r="F817" i="179"/>
  <c r="D817" i="179"/>
  <c r="E817" i="179" s="1"/>
  <c r="B817" i="179"/>
  <c r="J816" i="179"/>
  <c r="I816" i="179"/>
  <c r="H816" i="179"/>
  <c r="F816" i="179"/>
  <c r="D816" i="179"/>
  <c r="E816" i="179" s="1"/>
  <c r="B816" i="179"/>
  <c r="J815" i="179"/>
  <c r="I815" i="179"/>
  <c r="H815" i="179"/>
  <c r="F815" i="179"/>
  <c r="D815" i="179"/>
  <c r="E815" i="179" s="1"/>
  <c r="B815" i="179"/>
  <c r="J814" i="179"/>
  <c r="I814" i="179"/>
  <c r="H814" i="179"/>
  <c r="F814" i="179"/>
  <c r="D814" i="179"/>
  <c r="E814" i="179" s="1"/>
  <c r="B814" i="179"/>
  <c r="J813" i="179"/>
  <c r="I813" i="179"/>
  <c r="H813" i="179"/>
  <c r="F813" i="179"/>
  <c r="D813" i="179"/>
  <c r="E813" i="179" s="1"/>
  <c r="B813" i="179"/>
  <c r="J812" i="179"/>
  <c r="I812" i="179"/>
  <c r="H812" i="179"/>
  <c r="F812" i="179"/>
  <c r="D812" i="179"/>
  <c r="E812" i="179" s="1"/>
  <c r="B812" i="179"/>
  <c r="J811" i="179"/>
  <c r="I811" i="179"/>
  <c r="H811" i="179"/>
  <c r="F811" i="179"/>
  <c r="D811" i="179"/>
  <c r="E811" i="179" s="1"/>
  <c r="B811" i="179"/>
  <c r="J810" i="179"/>
  <c r="I810" i="179"/>
  <c r="H810" i="179"/>
  <c r="F810" i="179"/>
  <c r="D810" i="179"/>
  <c r="E810" i="179" s="1"/>
  <c r="B810" i="179"/>
  <c r="J809" i="179"/>
  <c r="I809" i="179"/>
  <c r="H809" i="179"/>
  <c r="F809" i="179"/>
  <c r="D809" i="179"/>
  <c r="E809" i="179" s="1"/>
  <c r="B809" i="179"/>
  <c r="J808" i="179"/>
  <c r="I808" i="179"/>
  <c r="H808" i="179"/>
  <c r="F808" i="179"/>
  <c r="D808" i="179"/>
  <c r="E808" i="179" s="1"/>
  <c r="B808" i="179"/>
  <c r="J807" i="179"/>
  <c r="I807" i="179"/>
  <c r="H807" i="179"/>
  <c r="F807" i="179"/>
  <c r="D807" i="179"/>
  <c r="E807" i="179" s="1"/>
  <c r="B807" i="179"/>
  <c r="J806" i="179"/>
  <c r="I806" i="179"/>
  <c r="H806" i="179"/>
  <c r="F806" i="179"/>
  <c r="D806" i="179"/>
  <c r="E806" i="179" s="1"/>
  <c r="B806" i="179"/>
  <c r="J805" i="179"/>
  <c r="I805" i="179"/>
  <c r="H805" i="179"/>
  <c r="F805" i="179"/>
  <c r="D805" i="179"/>
  <c r="E805" i="179" s="1"/>
  <c r="B805" i="179"/>
  <c r="J804" i="179"/>
  <c r="I804" i="179"/>
  <c r="H804" i="179"/>
  <c r="F804" i="179"/>
  <c r="D804" i="179"/>
  <c r="E804" i="179" s="1"/>
  <c r="B804" i="179"/>
  <c r="J803" i="179"/>
  <c r="I803" i="179"/>
  <c r="H803" i="179"/>
  <c r="F803" i="179"/>
  <c r="D803" i="179"/>
  <c r="E803" i="179" s="1"/>
  <c r="B803" i="179"/>
  <c r="J802" i="179"/>
  <c r="I802" i="179"/>
  <c r="H802" i="179"/>
  <c r="F802" i="179"/>
  <c r="D802" i="179"/>
  <c r="E802" i="179" s="1"/>
  <c r="B802" i="179"/>
  <c r="J801" i="179"/>
  <c r="I801" i="179"/>
  <c r="H801" i="179"/>
  <c r="F801" i="179"/>
  <c r="D801" i="179"/>
  <c r="E801" i="179" s="1"/>
  <c r="B801" i="179"/>
  <c r="J800" i="179"/>
  <c r="I800" i="179"/>
  <c r="H800" i="179"/>
  <c r="F800" i="179"/>
  <c r="D800" i="179"/>
  <c r="E800" i="179" s="1"/>
  <c r="B800" i="179"/>
  <c r="J799" i="179"/>
  <c r="I799" i="179"/>
  <c r="H799" i="179"/>
  <c r="F799" i="179"/>
  <c r="D799" i="179"/>
  <c r="E799" i="179" s="1"/>
  <c r="B799" i="179"/>
  <c r="J798" i="179"/>
  <c r="I798" i="179"/>
  <c r="H798" i="179"/>
  <c r="F798" i="179"/>
  <c r="D798" i="179"/>
  <c r="E798" i="179" s="1"/>
  <c r="B798" i="179"/>
  <c r="J797" i="179"/>
  <c r="I797" i="179"/>
  <c r="H797" i="179"/>
  <c r="F797" i="179"/>
  <c r="D797" i="179"/>
  <c r="E797" i="179" s="1"/>
  <c r="B797" i="179"/>
  <c r="J796" i="179"/>
  <c r="I796" i="179"/>
  <c r="H796" i="179"/>
  <c r="F796" i="179"/>
  <c r="D796" i="179"/>
  <c r="E796" i="179" s="1"/>
  <c r="B796" i="179"/>
  <c r="J795" i="179"/>
  <c r="I795" i="179"/>
  <c r="H795" i="179"/>
  <c r="F795" i="179"/>
  <c r="D795" i="179"/>
  <c r="E795" i="179" s="1"/>
  <c r="B795" i="179"/>
  <c r="J794" i="179"/>
  <c r="I794" i="179"/>
  <c r="H794" i="179"/>
  <c r="F794" i="179"/>
  <c r="D794" i="179"/>
  <c r="E794" i="179" s="1"/>
  <c r="B794" i="179"/>
  <c r="J793" i="179"/>
  <c r="I793" i="179"/>
  <c r="H793" i="179"/>
  <c r="F793" i="179"/>
  <c r="D793" i="179"/>
  <c r="E793" i="179" s="1"/>
  <c r="B793" i="179"/>
  <c r="J792" i="179"/>
  <c r="I792" i="179"/>
  <c r="H792" i="179"/>
  <c r="F792" i="179"/>
  <c r="D792" i="179"/>
  <c r="E792" i="179" s="1"/>
  <c r="B792" i="179"/>
  <c r="J791" i="179"/>
  <c r="I791" i="179"/>
  <c r="H791" i="179"/>
  <c r="F791" i="179"/>
  <c r="D791" i="179"/>
  <c r="E791" i="179" s="1"/>
  <c r="B791" i="179"/>
  <c r="J790" i="179"/>
  <c r="I790" i="179"/>
  <c r="H790" i="179"/>
  <c r="F790" i="179"/>
  <c r="D790" i="179"/>
  <c r="E790" i="179" s="1"/>
  <c r="B790" i="179"/>
  <c r="J789" i="179"/>
  <c r="I789" i="179"/>
  <c r="H789" i="179"/>
  <c r="F789" i="179"/>
  <c r="D789" i="179"/>
  <c r="E789" i="179" s="1"/>
  <c r="B789" i="179"/>
  <c r="J788" i="179"/>
  <c r="I788" i="179"/>
  <c r="H788" i="179"/>
  <c r="F788" i="179"/>
  <c r="D788" i="179"/>
  <c r="E788" i="179" s="1"/>
  <c r="B788" i="179"/>
  <c r="J787" i="179"/>
  <c r="I787" i="179"/>
  <c r="H787" i="179"/>
  <c r="F787" i="179"/>
  <c r="D787" i="179"/>
  <c r="E787" i="179" s="1"/>
  <c r="B787" i="179"/>
  <c r="J786" i="179"/>
  <c r="I786" i="179"/>
  <c r="H786" i="179"/>
  <c r="F786" i="179"/>
  <c r="D786" i="179"/>
  <c r="E786" i="179" s="1"/>
  <c r="B786" i="179"/>
  <c r="J785" i="179"/>
  <c r="I785" i="179"/>
  <c r="H785" i="179"/>
  <c r="F785" i="179"/>
  <c r="D785" i="179"/>
  <c r="E785" i="179" s="1"/>
  <c r="B785" i="179"/>
  <c r="J784" i="179"/>
  <c r="I784" i="179"/>
  <c r="H784" i="179"/>
  <c r="F784" i="179"/>
  <c r="D784" i="179"/>
  <c r="E784" i="179" s="1"/>
  <c r="B784" i="179"/>
  <c r="J783" i="179"/>
  <c r="I783" i="179"/>
  <c r="H783" i="179"/>
  <c r="F783" i="179"/>
  <c r="D783" i="179"/>
  <c r="E783" i="179" s="1"/>
  <c r="B783" i="179"/>
  <c r="J782" i="179"/>
  <c r="I782" i="179"/>
  <c r="H782" i="179"/>
  <c r="F782" i="179"/>
  <c r="D782" i="179"/>
  <c r="E782" i="179" s="1"/>
  <c r="B782" i="179"/>
  <c r="J781" i="179"/>
  <c r="I781" i="179"/>
  <c r="H781" i="179"/>
  <c r="F781" i="179"/>
  <c r="D781" i="179"/>
  <c r="E781" i="179" s="1"/>
  <c r="B781" i="179"/>
  <c r="J780" i="179"/>
  <c r="I780" i="179"/>
  <c r="H780" i="179"/>
  <c r="F780" i="179"/>
  <c r="D780" i="179"/>
  <c r="E780" i="179" s="1"/>
  <c r="B780" i="179"/>
  <c r="J779" i="179"/>
  <c r="I779" i="179"/>
  <c r="H779" i="179"/>
  <c r="F779" i="179"/>
  <c r="D779" i="179"/>
  <c r="E779" i="179" s="1"/>
  <c r="B779" i="179"/>
  <c r="J778" i="179"/>
  <c r="I778" i="179"/>
  <c r="H778" i="179"/>
  <c r="F778" i="179"/>
  <c r="D778" i="179"/>
  <c r="E778" i="179" s="1"/>
  <c r="B778" i="179"/>
  <c r="J777" i="179"/>
  <c r="I777" i="179"/>
  <c r="H777" i="179"/>
  <c r="F777" i="179"/>
  <c r="D777" i="179"/>
  <c r="E777" i="179" s="1"/>
  <c r="B777" i="179"/>
  <c r="J776" i="179"/>
  <c r="I776" i="179"/>
  <c r="H776" i="179"/>
  <c r="F776" i="179"/>
  <c r="D776" i="179"/>
  <c r="E776" i="179" s="1"/>
  <c r="B776" i="179"/>
  <c r="J775" i="179"/>
  <c r="I775" i="179"/>
  <c r="H775" i="179"/>
  <c r="F775" i="179"/>
  <c r="D775" i="179"/>
  <c r="E775" i="179" s="1"/>
  <c r="B775" i="179"/>
  <c r="J774" i="179"/>
  <c r="I774" i="179"/>
  <c r="H774" i="179"/>
  <c r="F774" i="179"/>
  <c r="D774" i="179"/>
  <c r="E774" i="179" s="1"/>
  <c r="B774" i="179"/>
  <c r="J773" i="179"/>
  <c r="I773" i="179"/>
  <c r="H773" i="179"/>
  <c r="F773" i="179"/>
  <c r="D773" i="179"/>
  <c r="E773" i="179" s="1"/>
  <c r="B773" i="179"/>
  <c r="J772" i="179"/>
  <c r="I772" i="179"/>
  <c r="H772" i="179"/>
  <c r="F772" i="179"/>
  <c r="D772" i="179"/>
  <c r="E772" i="179" s="1"/>
  <c r="B772" i="179"/>
  <c r="J771" i="179"/>
  <c r="I771" i="179"/>
  <c r="H771" i="179"/>
  <c r="F771" i="179"/>
  <c r="D771" i="179"/>
  <c r="E771" i="179" s="1"/>
  <c r="B771" i="179"/>
  <c r="J770" i="179"/>
  <c r="I770" i="179"/>
  <c r="H770" i="179"/>
  <c r="F770" i="179"/>
  <c r="D770" i="179"/>
  <c r="E770" i="179" s="1"/>
  <c r="B770" i="179"/>
  <c r="J769" i="179"/>
  <c r="I769" i="179"/>
  <c r="H769" i="179"/>
  <c r="F769" i="179"/>
  <c r="D769" i="179"/>
  <c r="E769" i="179" s="1"/>
  <c r="B769" i="179"/>
  <c r="J768" i="179"/>
  <c r="I768" i="179"/>
  <c r="H768" i="179"/>
  <c r="F768" i="179"/>
  <c r="D768" i="179"/>
  <c r="E768" i="179" s="1"/>
  <c r="B768" i="179"/>
  <c r="J767" i="179"/>
  <c r="I767" i="179"/>
  <c r="H767" i="179"/>
  <c r="F767" i="179"/>
  <c r="D767" i="179"/>
  <c r="E767" i="179" s="1"/>
  <c r="B767" i="179"/>
  <c r="J766" i="179"/>
  <c r="I766" i="179"/>
  <c r="H766" i="179"/>
  <c r="F766" i="179"/>
  <c r="D766" i="179"/>
  <c r="E766" i="179" s="1"/>
  <c r="B766" i="179"/>
  <c r="J765" i="179"/>
  <c r="I765" i="179"/>
  <c r="H765" i="179"/>
  <c r="F765" i="179"/>
  <c r="D765" i="179"/>
  <c r="E765" i="179" s="1"/>
  <c r="B765" i="179"/>
  <c r="J764" i="179"/>
  <c r="I764" i="179"/>
  <c r="H764" i="179"/>
  <c r="F764" i="179"/>
  <c r="D764" i="179"/>
  <c r="E764" i="179" s="1"/>
  <c r="B764" i="179"/>
  <c r="J763" i="179"/>
  <c r="I763" i="179"/>
  <c r="H763" i="179"/>
  <c r="F763" i="179"/>
  <c r="D763" i="179"/>
  <c r="E763" i="179" s="1"/>
  <c r="B763" i="179"/>
  <c r="J762" i="179"/>
  <c r="I762" i="179"/>
  <c r="H762" i="179"/>
  <c r="F762" i="179"/>
  <c r="D762" i="179"/>
  <c r="E762" i="179" s="1"/>
  <c r="B762" i="179"/>
  <c r="J761" i="179"/>
  <c r="I761" i="179"/>
  <c r="H761" i="179"/>
  <c r="F761" i="179"/>
  <c r="D761" i="179"/>
  <c r="E761" i="179" s="1"/>
  <c r="B761" i="179"/>
  <c r="J760" i="179"/>
  <c r="I760" i="179"/>
  <c r="H760" i="179"/>
  <c r="F760" i="179"/>
  <c r="D760" i="179"/>
  <c r="E760" i="179" s="1"/>
  <c r="B760" i="179"/>
  <c r="J759" i="179"/>
  <c r="I759" i="179"/>
  <c r="H759" i="179"/>
  <c r="F759" i="179"/>
  <c r="D759" i="179"/>
  <c r="E759" i="179" s="1"/>
  <c r="B759" i="179"/>
  <c r="J758" i="179"/>
  <c r="I758" i="179"/>
  <c r="H758" i="179"/>
  <c r="F758" i="179"/>
  <c r="D758" i="179"/>
  <c r="E758" i="179" s="1"/>
  <c r="B758" i="179"/>
  <c r="J757" i="179"/>
  <c r="I757" i="179"/>
  <c r="H757" i="179"/>
  <c r="F757" i="179"/>
  <c r="D757" i="179"/>
  <c r="E757" i="179" s="1"/>
  <c r="B757" i="179"/>
  <c r="J756" i="179"/>
  <c r="I756" i="179"/>
  <c r="H756" i="179"/>
  <c r="F756" i="179"/>
  <c r="D756" i="179"/>
  <c r="E756" i="179" s="1"/>
  <c r="B756" i="179"/>
  <c r="J755" i="179"/>
  <c r="I755" i="179"/>
  <c r="H755" i="179"/>
  <c r="F755" i="179"/>
  <c r="D755" i="179"/>
  <c r="E755" i="179" s="1"/>
  <c r="B755" i="179"/>
  <c r="J754" i="179"/>
  <c r="I754" i="179"/>
  <c r="H754" i="179"/>
  <c r="F754" i="179"/>
  <c r="D754" i="179"/>
  <c r="E754" i="179" s="1"/>
  <c r="B754" i="179"/>
  <c r="J753" i="179"/>
  <c r="I753" i="179"/>
  <c r="H753" i="179"/>
  <c r="F753" i="179"/>
  <c r="D753" i="179"/>
  <c r="E753" i="179" s="1"/>
  <c r="B753" i="179"/>
  <c r="J752" i="179"/>
  <c r="I752" i="179"/>
  <c r="H752" i="179"/>
  <c r="F752" i="179"/>
  <c r="D752" i="179"/>
  <c r="E752" i="179" s="1"/>
  <c r="B752" i="179"/>
  <c r="J751" i="179"/>
  <c r="I751" i="179"/>
  <c r="H751" i="179"/>
  <c r="F751" i="179"/>
  <c r="D751" i="179"/>
  <c r="E751" i="179" s="1"/>
  <c r="B751" i="179"/>
  <c r="J750" i="179"/>
  <c r="I750" i="179"/>
  <c r="H750" i="179"/>
  <c r="F750" i="179"/>
  <c r="D750" i="179"/>
  <c r="E750" i="179" s="1"/>
  <c r="B750" i="179"/>
  <c r="J749" i="179"/>
  <c r="I749" i="179"/>
  <c r="H749" i="179"/>
  <c r="F749" i="179"/>
  <c r="D749" i="179"/>
  <c r="E749" i="179" s="1"/>
  <c r="B749" i="179"/>
  <c r="J748" i="179"/>
  <c r="I748" i="179"/>
  <c r="H748" i="179"/>
  <c r="F748" i="179"/>
  <c r="D748" i="179"/>
  <c r="E748" i="179" s="1"/>
  <c r="B748" i="179"/>
  <c r="J747" i="179"/>
  <c r="I747" i="179"/>
  <c r="H747" i="179"/>
  <c r="F747" i="179"/>
  <c r="D747" i="179"/>
  <c r="E747" i="179" s="1"/>
  <c r="B747" i="179"/>
  <c r="J746" i="179"/>
  <c r="I746" i="179"/>
  <c r="H746" i="179"/>
  <c r="F746" i="179"/>
  <c r="D746" i="179"/>
  <c r="E746" i="179" s="1"/>
  <c r="B746" i="179"/>
  <c r="J745" i="179"/>
  <c r="I745" i="179"/>
  <c r="H745" i="179"/>
  <c r="F745" i="179"/>
  <c r="D745" i="179"/>
  <c r="E745" i="179" s="1"/>
  <c r="B745" i="179"/>
  <c r="J744" i="179"/>
  <c r="I744" i="179"/>
  <c r="H744" i="179"/>
  <c r="F744" i="179"/>
  <c r="D744" i="179"/>
  <c r="E744" i="179" s="1"/>
  <c r="B744" i="179"/>
  <c r="J743" i="179"/>
  <c r="I743" i="179"/>
  <c r="H743" i="179"/>
  <c r="F743" i="179"/>
  <c r="D743" i="179"/>
  <c r="E743" i="179" s="1"/>
  <c r="B743" i="179"/>
  <c r="J742" i="179"/>
  <c r="I742" i="179"/>
  <c r="H742" i="179"/>
  <c r="F742" i="179"/>
  <c r="D742" i="179"/>
  <c r="E742" i="179" s="1"/>
  <c r="B742" i="179"/>
  <c r="J741" i="179"/>
  <c r="I741" i="179"/>
  <c r="H741" i="179"/>
  <c r="F741" i="179"/>
  <c r="D741" i="179"/>
  <c r="E741" i="179" s="1"/>
  <c r="B741" i="179"/>
  <c r="J740" i="179"/>
  <c r="I740" i="179"/>
  <c r="H740" i="179"/>
  <c r="F740" i="179"/>
  <c r="D740" i="179"/>
  <c r="E740" i="179" s="1"/>
  <c r="B740" i="179"/>
  <c r="J739" i="179"/>
  <c r="I739" i="179"/>
  <c r="H739" i="179"/>
  <c r="F739" i="179"/>
  <c r="D739" i="179"/>
  <c r="E739" i="179" s="1"/>
  <c r="B739" i="179"/>
  <c r="J738" i="179"/>
  <c r="I738" i="179"/>
  <c r="H738" i="179"/>
  <c r="F738" i="179"/>
  <c r="D738" i="179"/>
  <c r="E738" i="179" s="1"/>
  <c r="B738" i="179"/>
  <c r="J737" i="179"/>
  <c r="I737" i="179"/>
  <c r="H737" i="179"/>
  <c r="F737" i="179"/>
  <c r="D737" i="179"/>
  <c r="E737" i="179" s="1"/>
  <c r="B737" i="179"/>
  <c r="J736" i="179"/>
  <c r="I736" i="179"/>
  <c r="H736" i="179"/>
  <c r="F736" i="179"/>
  <c r="D736" i="179"/>
  <c r="E736" i="179" s="1"/>
  <c r="B736" i="179"/>
  <c r="J735" i="179"/>
  <c r="I735" i="179"/>
  <c r="H735" i="179"/>
  <c r="F735" i="179"/>
  <c r="D735" i="179"/>
  <c r="E735" i="179" s="1"/>
  <c r="B735" i="179"/>
  <c r="J734" i="179"/>
  <c r="I734" i="179"/>
  <c r="H734" i="179"/>
  <c r="F734" i="179"/>
  <c r="D734" i="179"/>
  <c r="E734" i="179" s="1"/>
  <c r="B734" i="179"/>
  <c r="J733" i="179"/>
  <c r="I733" i="179"/>
  <c r="H733" i="179"/>
  <c r="F733" i="179"/>
  <c r="D733" i="179"/>
  <c r="E733" i="179" s="1"/>
  <c r="B733" i="179"/>
  <c r="J732" i="179"/>
  <c r="I732" i="179"/>
  <c r="H732" i="179"/>
  <c r="F732" i="179"/>
  <c r="D732" i="179"/>
  <c r="E732" i="179" s="1"/>
  <c r="B732" i="179"/>
  <c r="J731" i="179"/>
  <c r="I731" i="179"/>
  <c r="H731" i="179"/>
  <c r="F731" i="179"/>
  <c r="D731" i="179"/>
  <c r="E731" i="179" s="1"/>
  <c r="B731" i="179"/>
  <c r="J730" i="179"/>
  <c r="I730" i="179"/>
  <c r="H730" i="179"/>
  <c r="F730" i="179"/>
  <c r="D730" i="179"/>
  <c r="E730" i="179" s="1"/>
  <c r="B730" i="179"/>
  <c r="J729" i="179"/>
  <c r="I729" i="179"/>
  <c r="H729" i="179"/>
  <c r="F729" i="179"/>
  <c r="D729" i="179"/>
  <c r="E729" i="179" s="1"/>
  <c r="B729" i="179"/>
  <c r="J728" i="179"/>
  <c r="I728" i="179"/>
  <c r="H728" i="179"/>
  <c r="F728" i="179"/>
  <c r="D728" i="179"/>
  <c r="E728" i="179" s="1"/>
  <c r="B728" i="179"/>
  <c r="J727" i="179"/>
  <c r="I727" i="179"/>
  <c r="H727" i="179"/>
  <c r="F727" i="179"/>
  <c r="D727" i="179"/>
  <c r="E727" i="179" s="1"/>
  <c r="B727" i="179"/>
  <c r="J726" i="179"/>
  <c r="I726" i="179"/>
  <c r="H726" i="179"/>
  <c r="F726" i="179"/>
  <c r="D726" i="179"/>
  <c r="E726" i="179" s="1"/>
  <c r="B726" i="179"/>
  <c r="J725" i="179"/>
  <c r="I725" i="179"/>
  <c r="H725" i="179"/>
  <c r="F725" i="179"/>
  <c r="D725" i="179"/>
  <c r="E725" i="179" s="1"/>
  <c r="B725" i="179"/>
  <c r="J724" i="179"/>
  <c r="I724" i="179"/>
  <c r="H724" i="179"/>
  <c r="F724" i="179"/>
  <c r="D724" i="179"/>
  <c r="E724" i="179" s="1"/>
  <c r="B724" i="179"/>
  <c r="J723" i="179"/>
  <c r="I723" i="179"/>
  <c r="H723" i="179"/>
  <c r="F723" i="179"/>
  <c r="D723" i="179"/>
  <c r="E723" i="179" s="1"/>
  <c r="B723" i="179"/>
  <c r="J722" i="179"/>
  <c r="I722" i="179"/>
  <c r="H722" i="179"/>
  <c r="F722" i="179"/>
  <c r="D722" i="179"/>
  <c r="E722" i="179" s="1"/>
  <c r="B722" i="179"/>
  <c r="J721" i="179"/>
  <c r="I721" i="179"/>
  <c r="H721" i="179"/>
  <c r="F721" i="179"/>
  <c r="D721" i="179"/>
  <c r="E721" i="179" s="1"/>
  <c r="B721" i="179"/>
  <c r="J720" i="179"/>
  <c r="I720" i="179"/>
  <c r="H720" i="179"/>
  <c r="F720" i="179"/>
  <c r="D720" i="179"/>
  <c r="E720" i="179" s="1"/>
  <c r="B720" i="179"/>
  <c r="J719" i="179"/>
  <c r="I719" i="179"/>
  <c r="H719" i="179"/>
  <c r="F719" i="179"/>
  <c r="D719" i="179"/>
  <c r="E719" i="179" s="1"/>
  <c r="B719" i="179"/>
  <c r="J718" i="179"/>
  <c r="I718" i="179"/>
  <c r="H718" i="179"/>
  <c r="F718" i="179"/>
  <c r="D718" i="179"/>
  <c r="E718" i="179" s="1"/>
  <c r="B718" i="179"/>
  <c r="J717" i="179"/>
  <c r="I717" i="179"/>
  <c r="H717" i="179"/>
  <c r="F717" i="179"/>
  <c r="D717" i="179"/>
  <c r="E717" i="179" s="1"/>
  <c r="B717" i="179"/>
  <c r="J716" i="179"/>
  <c r="I716" i="179"/>
  <c r="H716" i="179"/>
  <c r="F716" i="179"/>
  <c r="D716" i="179"/>
  <c r="E716" i="179" s="1"/>
  <c r="B716" i="179"/>
  <c r="J715" i="179"/>
  <c r="I715" i="179"/>
  <c r="H715" i="179"/>
  <c r="F715" i="179"/>
  <c r="D715" i="179"/>
  <c r="E715" i="179" s="1"/>
  <c r="B715" i="179"/>
  <c r="J714" i="179"/>
  <c r="I714" i="179"/>
  <c r="H714" i="179"/>
  <c r="F714" i="179"/>
  <c r="D714" i="179"/>
  <c r="E714" i="179" s="1"/>
  <c r="B714" i="179"/>
  <c r="J713" i="179"/>
  <c r="I713" i="179"/>
  <c r="H713" i="179"/>
  <c r="F713" i="179"/>
  <c r="D713" i="179"/>
  <c r="E713" i="179" s="1"/>
  <c r="B713" i="179"/>
  <c r="J712" i="179"/>
  <c r="I712" i="179"/>
  <c r="H712" i="179"/>
  <c r="F712" i="179"/>
  <c r="D712" i="179"/>
  <c r="E712" i="179" s="1"/>
  <c r="B712" i="179"/>
  <c r="J711" i="179"/>
  <c r="I711" i="179"/>
  <c r="H711" i="179"/>
  <c r="F711" i="179"/>
  <c r="D711" i="179"/>
  <c r="E711" i="179" s="1"/>
  <c r="B711" i="179"/>
  <c r="J710" i="179"/>
  <c r="I710" i="179"/>
  <c r="H710" i="179"/>
  <c r="F710" i="179"/>
  <c r="D710" i="179"/>
  <c r="E710" i="179" s="1"/>
  <c r="B710" i="179"/>
  <c r="J709" i="179"/>
  <c r="I709" i="179"/>
  <c r="H709" i="179"/>
  <c r="F709" i="179"/>
  <c r="D709" i="179"/>
  <c r="E709" i="179" s="1"/>
  <c r="B709" i="179"/>
  <c r="J708" i="179"/>
  <c r="I708" i="179"/>
  <c r="H708" i="179"/>
  <c r="F708" i="179"/>
  <c r="D708" i="179"/>
  <c r="E708" i="179" s="1"/>
  <c r="B708" i="179"/>
  <c r="J707" i="179"/>
  <c r="I707" i="179"/>
  <c r="H707" i="179"/>
  <c r="F707" i="179"/>
  <c r="D707" i="179"/>
  <c r="E707" i="179" s="1"/>
  <c r="B707" i="179"/>
  <c r="J706" i="179"/>
  <c r="I706" i="179"/>
  <c r="H706" i="179"/>
  <c r="F706" i="179"/>
  <c r="D706" i="179"/>
  <c r="E706" i="179" s="1"/>
  <c r="B706" i="179"/>
  <c r="J705" i="179"/>
  <c r="I705" i="179"/>
  <c r="H705" i="179"/>
  <c r="F705" i="179"/>
  <c r="D705" i="179"/>
  <c r="E705" i="179" s="1"/>
  <c r="B705" i="179"/>
  <c r="J704" i="179"/>
  <c r="I704" i="179"/>
  <c r="H704" i="179"/>
  <c r="F704" i="179"/>
  <c r="D704" i="179"/>
  <c r="E704" i="179" s="1"/>
  <c r="B704" i="179"/>
  <c r="J703" i="179"/>
  <c r="I703" i="179"/>
  <c r="H703" i="179"/>
  <c r="F703" i="179"/>
  <c r="D703" i="179"/>
  <c r="E703" i="179" s="1"/>
  <c r="B703" i="179"/>
  <c r="J702" i="179"/>
  <c r="I702" i="179"/>
  <c r="H702" i="179"/>
  <c r="F702" i="179"/>
  <c r="D702" i="179"/>
  <c r="E702" i="179" s="1"/>
  <c r="B702" i="179"/>
  <c r="J701" i="179"/>
  <c r="I701" i="179"/>
  <c r="H701" i="179"/>
  <c r="F701" i="179"/>
  <c r="D701" i="179"/>
  <c r="E701" i="179" s="1"/>
  <c r="B701" i="179"/>
  <c r="J700" i="179"/>
  <c r="I700" i="179"/>
  <c r="H700" i="179"/>
  <c r="F700" i="179"/>
  <c r="D700" i="179"/>
  <c r="E700" i="179" s="1"/>
  <c r="B700" i="179"/>
  <c r="J699" i="179"/>
  <c r="I699" i="179"/>
  <c r="H699" i="179"/>
  <c r="F699" i="179"/>
  <c r="D699" i="179"/>
  <c r="E699" i="179" s="1"/>
  <c r="B699" i="179"/>
  <c r="J698" i="179"/>
  <c r="I698" i="179"/>
  <c r="H698" i="179"/>
  <c r="F698" i="179"/>
  <c r="D698" i="179"/>
  <c r="E698" i="179" s="1"/>
  <c r="B698" i="179"/>
  <c r="J697" i="179"/>
  <c r="I697" i="179"/>
  <c r="H697" i="179"/>
  <c r="F697" i="179"/>
  <c r="D697" i="179"/>
  <c r="E697" i="179" s="1"/>
  <c r="B697" i="179"/>
  <c r="J696" i="179"/>
  <c r="I696" i="179"/>
  <c r="H696" i="179"/>
  <c r="F696" i="179"/>
  <c r="D696" i="179"/>
  <c r="E696" i="179" s="1"/>
  <c r="B696" i="179"/>
  <c r="J695" i="179"/>
  <c r="I695" i="179"/>
  <c r="H695" i="179"/>
  <c r="F695" i="179"/>
  <c r="D695" i="179"/>
  <c r="E695" i="179" s="1"/>
  <c r="B695" i="179"/>
  <c r="J694" i="179"/>
  <c r="I694" i="179"/>
  <c r="H694" i="179"/>
  <c r="F694" i="179"/>
  <c r="D694" i="179"/>
  <c r="E694" i="179" s="1"/>
  <c r="B694" i="179"/>
  <c r="J693" i="179"/>
  <c r="I693" i="179"/>
  <c r="H693" i="179"/>
  <c r="F693" i="179"/>
  <c r="D693" i="179"/>
  <c r="E693" i="179" s="1"/>
  <c r="B693" i="179"/>
  <c r="J692" i="179"/>
  <c r="I692" i="179"/>
  <c r="H692" i="179"/>
  <c r="F692" i="179"/>
  <c r="D692" i="179"/>
  <c r="E692" i="179" s="1"/>
  <c r="B692" i="179"/>
  <c r="J691" i="179"/>
  <c r="I691" i="179"/>
  <c r="H691" i="179"/>
  <c r="F691" i="179"/>
  <c r="D691" i="179"/>
  <c r="E691" i="179" s="1"/>
  <c r="B691" i="179"/>
  <c r="J690" i="179"/>
  <c r="I690" i="179"/>
  <c r="H690" i="179"/>
  <c r="F690" i="179"/>
  <c r="D690" i="179"/>
  <c r="E690" i="179" s="1"/>
  <c r="B690" i="179"/>
  <c r="J689" i="179"/>
  <c r="I689" i="179"/>
  <c r="H689" i="179"/>
  <c r="F689" i="179"/>
  <c r="D689" i="179"/>
  <c r="E689" i="179" s="1"/>
  <c r="B689" i="179"/>
  <c r="J688" i="179"/>
  <c r="I688" i="179"/>
  <c r="H688" i="179"/>
  <c r="F688" i="179"/>
  <c r="D688" i="179"/>
  <c r="E688" i="179" s="1"/>
  <c r="B688" i="179"/>
  <c r="J687" i="179"/>
  <c r="I687" i="179"/>
  <c r="H687" i="179"/>
  <c r="F687" i="179"/>
  <c r="D687" i="179"/>
  <c r="E687" i="179" s="1"/>
  <c r="B687" i="179"/>
  <c r="J686" i="179"/>
  <c r="I686" i="179"/>
  <c r="H686" i="179"/>
  <c r="F686" i="179"/>
  <c r="D686" i="179"/>
  <c r="E686" i="179" s="1"/>
  <c r="B686" i="179"/>
  <c r="J685" i="179"/>
  <c r="I685" i="179"/>
  <c r="H685" i="179"/>
  <c r="F685" i="179"/>
  <c r="D685" i="179"/>
  <c r="E685" i="179" s="1"/>
  <c r="B685" i="179"/>
  <c r="J684" i="179"/>
  <c r="I684" i="179"/>
  <c r="H684" i="179"/>
  <c r="F684" i="179"/>
  <c r="D684" i="179"/>
  <c r="E684" i="179" s="1"/>
  <c r="B684" i="179"/>
  <c r="J683" i="179"/>
  <c r="I683" i="179"/>
  <c r="H683" i="179"/>
  <c r="F683" i="179"/>
  <c r="D683" i="179"/>
  <c r="E683" i="179" s="1"/>
  <c r="B683" i="179"/>
  <c r="J682" i="179"/>
  <c r="I682" i="179"/>
  <c r="H682" i="179"/>
  <c r="F682" i="179"/>
  <c r="D682" i="179"/>
  <c r="E682" i="179" s="1"/>
  <c r="B682" i="179"/>
  <c r="J681" i="179"/>
  <c r="I681" i="179"/>
  <c r="H681" i="179"/>
  <c r="F681" i="179"/>
  <c r="D681" i="179"/>
  <c r="E681" i="179" s="1"/>
  <c r="B681" i="179"/>
  <c r="J680" i="179"/>
  <c r="I680" i="179"/>
  <c r="H680" i="179"/>
  <c r="F680" i="179"/>
  <c r="D680" i="179"/>
  <c r="E680" i="179" s="1"/>
  <c r="B680" i="179"/>
  <c r="J679" i="179"/>
  <c r="I679" i="179"/>
  <c r="H679" i="179"/>
  <c r="F679" i="179"/>
  <c r="D679" i="179"/>
  <c r="E679" i="179" s="1"/>
  <c r="B679" i="179"/>
  <c r="J678" i="179"/>
  <c r="I678" i="179"/>
  <c r="H678" i="179"/>
  <c r="F678" i="179"/>
  <c r="D678" i="179"/>
  <c r="E678" i="179" s="1"/>
  <c r="B678" i="179"/>
  <c r="J677" i="179"/>
  <c r="I677" i="179"/>
  <c r="H677" i="179"/>
  <c r="F677" i="179"/>
  <c r="D677" i="179"/>
  <c r="E677" i="179" s="1"/>
  <c r="B677" i="179"/>
  <c r="J676" i="179"/>
  <c r="I676" i="179"/>
  <c r="H676" i="179"/>
  <c r="F676" i="179"/>
  <c r="D676" i="179"/>
  <c r="E676" i="179" s="1"/>
  <c r="B676" i="179"/>
  <c r="J675" i="179"/>
  <c r="I675" i="179"/>
  <c r="H675" i="179"/>
  <c r="F675" i="179"/>
  <c r="D675" i="179"/>
  <c r="E675" i="179" s="1"/>
  <c r="B675" i="179"/>
  <c r="J674" i="179"/>
  <c r="I674" i="179"/>
  <c r="H674" i="179"/>
  <c r="F674" i="179"/>
  <c r="D674" i="179"/>
  <c r="E674" i="179" s="1"/>
  <c r="B674" i="179"/>
  <c r="J673" i="179"/>
  <c r="I673" i="179"/>
  <c r="H673" i="179"/>
  <c r="F673" i="179"/>
  <c r="D673" i="179"/>
  <c r="E673" i="179" s="1"/>
  <c r="B673" i="179"/>
  <c r="J672" i="179"/>
  <c r="I672" i="179"/>
  <c r="H672" i="179"/>
  <c r="F672" i="179"/>
  <c r="D672" i="179"/>
  <c r="E672" i="179" s="1"/>
  <c r="B672" i="179"/>
  <c r="J671" i="179"/>
  <c r="I671" i="179"/>
  <c r="H671" i="179"/>
  <c r="F671" i="179"/>
  <c r="D671" i="179"/>
  <c r="E671" i="179" s="1"/>
  <c r="B671" i="179"/>
  <c r="J670" i="179"/>
  <c r="I670" i="179"/>
  <c r="H670" i="179"/>
  <c r="F670" i="179"/>
  <c r="D670" i="179"/>
  <c r="E670" i="179" s="1"/>
  <c r="B670" i="179"/>
  <c r="J669" i="179"/>
  <c r="I669" i="179"/>
  <c r="H669" i="179"/>
  <c r="F669" i="179"/>
  <c r="D669" i="179"/>
  <c r="E669" i="179" s="1"/>
  <c r="B669" i="179"/>
  <c r="J668" i="179"/>
  <c r="I668" i="179"/>
  <c r="H668" i="179"/>
  <c r="F668" i="179"/>
  <c r="D668" i="179"/>
  <c r="E668" i="179" s="1"/>
  <c r="B668" i="179"/>
  <c r="J667" i="179"/>
  <c r="I667" i="179"/>
  <c r="H667" i="179"/>
  <c r="F667" i="179"/>
  <c r="D667" i="179"/>
  <c r="E667" i="179" s="1"/>
  <c r="B667" i="179"/>
  <c r="J666" i="179"/>
  <c r="I666" i="179"/>
  <c r="H666" i="179"/>
  <c r="F666" i="179"/>
  <c r="D666" i="179"/>
  <c r="E666" i="179" s="1"/>
  <c r="B666" i="179"/>
  <c r="J665" i="179"/>
  <c r="I665" i="179"/>
  <c r="H665" i="179"/>
  <c r="F665" i="179"/>
  <c r="D665" i="179"/>
  <c r="E665" i="179" s="1"/>
  <c r="B665" i="179"/>
  <c r="J664" i="179"/>
  <c r="I664" i="179"/>
  <c r="H664" i="179"/>
  <c r="F664" i="179"/>
  <c r="D664" i="179"/>
  <c r="E664" i="179" s="1"/>
  <c r="B664" i="179"/>
  <c r="J663" i="179"/>
  <c r="I663" i="179"/>
  <c r="H663" i="179"/>
  <c r="F663" i="179"/>
  <c r="D663" i="179"/>
  <c r="E663" i="179" s="1"/>
  <c r="B663" i="179"/>
  <c r="J662" i="179"/>
  <c r="I662" i="179"/>
  <c r="H662" i="179"/>
  <c r="F662" i="179"/>
  <c r="D662" i="179"/>
  <c r="E662" i="179" s="1"/>
  <c r="B662" i="179"/>
  <c r="J661" i="179"/>
  <c r="I661" i="179"/>
  <c r="H661" i="179"/>
  <c r="F661" i="179"/>
  <c r="D661" i="179"/>
  <c r="E661" i="179" s="1"/>
  <c r="B661" i="179"/>
  <c r="J660" i="179"/>
  <c r="I660" i="179"/>
  <c r="H660" i="179"/>
  <c r="F660" i="179"/>
  <c r="D660" i="179"/>
  <c r="E660" i="179" s="1"/>
  <c r="B660" i="179"/>
  <c r="J659" i="179"/>
  <c r="I659" i="179"/>
  <c r="H659" i="179"/>
  <c r="F659" i="179"/>
  <c r="D659" i="179"/>
  <c r="E659" i="179" s="1"/>
  <c r="B659" i="179"/>
  <c r="J658" i="179"/>
  <c r="I658" i="179"/>
  <c r="H658" i="179"/>
  <c r="F658" i="179"/>
  <c r="D658" i="179"/>
  <c r="E658" i="179" s="1"/>
  <c r="B658" i="179"/>
  <c r="J657" i="179"/>
  <c r="I657" i="179"/>
  <c r="H657" i="179"/>
  <c r="F657" i="179"/>
  <c r="D657" i="179"/>
  <c r="E657" i="179" s="1"/>
  <c r="B657" i="179"/>
  <c r="J656" i="179"/>
  <c r="I656" i="179"/>
  <c r="H656" i="179"/>
  <c r="F656" i="179"/>
  <c r="D656" i="179"/>
  <c r="E656" i="179" s="1"/>
  <c r="B656" i="179"/>
  <c r="J655" i="179"/>
  <c r="I655" i="179"/>
  <c r="H655" i="179"/>
  <c r="F655" i="179"/>
  <c r="D655" i="179"/>
  <c r="E655" i="179" s="1"/>
  <c r="B655" i="179"/>
  <c r="J654" i="179"/>
  <c r="I654" i="179"/>
  <c r="H654" i="179"/>
  <c r="F654" i="179"/>
  <c r="D654" i="179"/>
  <c r="E654" i="179" s="1"/>
  <c r="B654" i="179"/>
  <c r="J653" i="179"/>
  <c r="I653" i="179"/>
  <c r="H653" i="179"/>
  <c r="F653" i="179"/>
  <c r="D653" i="179"/>
  <c r="E653" i="179" s="1"/>
  <c r="B653" i="179"/>
  <c r="J652" i="179"/>
  <c r="I652" i="179"/>
  <c r="H652" i="179"/>
  <c r="F652" i="179"/>
  <c r="D652" i="179"/>
  <c r="E652" i="179" s="1"/>
  <c r="B652" i="179"/>
  <c r="J651" i="179"/>
  <c r="I651" i="179"/>
  <c r="H651" i="179"/>
  <c r="F651" i="179"/>
  <c r="D651" i="179"/>
  <c r="E651" i="179" s="1"/>
  <c r="B651" i="179"/>
  <c r="J650" i="179"/>
  <c r="I650" i="179"/>
  <c r="H650" i="179"/>
  <c r="F650" i="179"/>
  <c r="D650" i="179"/>
  <c r="E650" i="179" s="1"/>
  <c r="B650" i="179"/>
  <c r="J649" i="179"/>
  <c r="I649" i="179"/>
  <c r="H649" i="179"/>
  <c r="F649" i="179"/>
  <c r="D649" i="179"/>
  <c r="E649" i="179" s="1"/>
  <c r="B649" i="179"/>
  <c r="J648" i="179"/>
  <c r="I648" i="179"/>
  <c r="H648" i="179"/>
  <c r="F648" i="179"/>
  <c r="D648" i="179"/>
  <c r="E648" i="179" s="1"/>
  <c r="B648" i="179"/>
  <c r="J647" i="179"/>
  <c r="I647" i="179"/>
  <c r="H647" i="179"/>
  <c r="F647" i="179"/>
  <c r="D647" i="179"/>
  <c r="E647" i="179" s="1"/>
  <c r="B647" i="179"/>
  <c r="J646" i="179"/>
  <c r="I646" i="179"/>
  <c r="H646" i="179"/>
  <c r="F646" i="179"/>
  <c r="D646" i="179"/>
  <c r="E646" i="179" s="1"/>
  <c r="B646" i="179"/>
  <c r="J645" i="179"/>
  <c r="I645" i="179"/>
  <c r="H645" i="179"/>
  <c r="F645" i="179"/>
  <c r="D645" i="179"/>
  <c r="E645" i="179" s="1"/>
  <c r="B645" i="179"/>
  <c r="J644" i="179"/>
  <c r="I644" i="179"/>
  <c r="H644" i="179"/>
  <c r="F644" i="179"/>
  <c r="D644" i="179"/>
  <c r="E644" i="179" s="1"/>
  <c r="B644" i="179"/>
  <c r="J643" i="179"/>
  <c r="I643" i="179"/>
  <c r="H643" i="179"/>
  <c r="F643" i="179"/>
  <c r="D643" i="179"/>
  <c r="E643" i="179" s="1"/>
  <c r="B643" i="179"/>
  <c r="J642" i="179"/>
  <c r="I642" i="179"/>
  <c r="H642" i="179"/>
  <c r="F642" i="179"/>
  <c r="D642" i="179"/>
  <c r="E642" i="179" s="1"/>
  <c r="B642" i="179"/>
  <c r="J641" i="179"/>
  <c r="I641" i="179"/>
  <c r="H641" i="179"/>
  <c r="F641" i="179"/>
  <c r="D641" i="179"/>
  <c r="E641" i="179" s="1"/>
  <c r="B641" i="179"/>
  <c r="J640" i="179"/>
  <c r="I640" i="179"/>
  <c r="H640" i="179"/>
  <c r="F640" i="179"/>
  <c r="D640" i="179"/>
  <c r="E640" i="179" s="1"/>
  <c r="B640" i="179"/>
  <c r="J639" i="179"/>
  <c r="I639" i="179"/>
  <c r="H639" i="179"/>
  <c r="F639" i="179"/>
  <c r="D639" i="179"/>
  <c r="E639" i="179" s="1"/>
  <c r="B639" i="179"/>
  <c r="J638" i="179"/>
  <c r="I638" i="179"/>
  <c r="H638" i="179"/>
  <c r="F638" i="179"/>
  <c r="D638" i="179"/>
  <c r="E638" i="179" s="1"/>
  <c r="B638" i="179"/>
  <c r="J637" i="179"/>
  <c r="I637" i="179"/>
  <c r="H637" i="179"/>
  <c r="F637" i="179"/>
  <c r="D637" i="179"/>
  <c r="E637" i="179" s="1"/>
  <c r="B637" i="179"/>
  <c r="J636" i="179"/>
  <c r="I636" i="179"/>
  <c r="H636" i="179"/>
  <c r="F636" i="179"/>
  <c r="D636" i="179"/>
  <c r="E636" i="179" s="1"/>
  <c r="B636" i="179"/>
  <c r="J635" i="179"/>
  <c r="I635" i="179"/>
  <c r="H635" i="179"/>
  <c r="F635" i="179"/>
  <c r="D635" i="179"/>
  <c r="E635" i="179" s="1"/>
  <c r="B635" i="179"/>
  <c r="J634" i="179"/>
  <c r="I634" i="179"/>
  <c r="H634" i="179"/>
  <c r="F634" i="179"/>
  <c r="D634" i="179"/>
  <c r="E634" i="179" s="1"/>
  <c r="B634" i="179"/>
  <c r="J633" i="179"/>
  <c r="I633" i="179"/>
  <c r="H633" i="179"/>
  <c r="F633" i="179"/>
  <c r="D633" i="179"/>
  <c r="E633" i="179" s="1"/>
  <c r="B633" i="179"/>
  <c r="J632" i="179"/>
  <c r="I632" i="179"/>
  <c r="H632" i="179"/>
  <c r="F632" i="179"/>
  <c r="D632" i="179"/>
  <c r="E632" i="179" s="1"/>
  <c r="B632" i="179"/>
  <c r="J631" i="179"/>
  <c r="I631" i="179"/>
  <c r="H631" i="179"/>
  <c r="F631" i="179"/>
  <c r="D631" i="179"/>
  <c r="E631" i="179" s="1"/>
  <c r="B631" i="179"/>
  <c r="J630" i="179"/>
  <c r="I630" i="179"/>
  <c r="H630" i="179"/>
  <c r="F630" i="179"/>
  <c r="D630" i="179"/>
  <c r="E630" i="179" s="1"/>
  <c r="B630" i="179"/>
  <c r="J629" i="179"/>
  <c r="I629" i="179"/>
  <c r="H629" i="179"/>
  <c r="F629" i="179"/>
  <c r="D629" i="179"/>
  <c r="E629" i="179" s="1"/>
  <c r="B629" i="179"/>
  <c r="J628" i="179"/>
  <c r="I628" i="179"/>
  <c r="H628" i="179"/>
  <c r="F628" i="179"/>
  <c r="D628" i="179"/>
  <c r="E628" i="179" s="1"/>
  <c r="B628" i="179"/>
  <c r="J627" i="179"/>
  <c r="I627" i="179"/>
  <c r="H627" i="179"/>
  <c r="F627" i="179"/>
  <c r="D627" i="179"/>
  <c r="E627" i="179" s="1"/>
  <c r="B627" i="179"/>
  <c r="J626" i="179"/>
  <c r="I626" i="179"/>
  <c r="H626" i="179"/>
  <c r="F626" i="179"/>
  <c r="D626" i="179"/>
  <c r="E626" i="179" s="1"/>
  <c r="B626" i="179"/>
  <c r="J625" i="179"/>
  <c r="I625" i="179"/>
  <c r="H625" i="179"/>
  <c r="F625" i="179"/>
  <c r="D625" i="179"/>
  <c r="E625" i="179" s="1"/>
  <c r="B625" i="179"/>
  <c r="J624" i="179"/>
  <c r="I624" i="179"/>
  <c r="H624" i="179"/>
  <c r="F624" i="179"/>
  <c r="D624" i="179"/>
  <c r="E624" i="179" s="1"/>
  <c r="B624" i="179"/>
  <c r="J623" i="179"/>
  <c r="I623" i="179"/>
  <c r="H623" i="179"/>
  <c r="F623" i="179"/>
  <c r="D623" i="179"/>
  <c r="E623" i="179" s="1"/>
  <c r="B623" i="179"/>
  <c r="J622" i="179"/>
  <c r="I622" i="179"/>
  <c r="H622" i="179"/>
  <c r="F622" i="179"/>
  <c r="D622" i="179"/>
  <c r="E622" i="179" s="1"/>
  <c r="B622" i="179"/>
  <c r="J621" i="179"/>
  <c r="I621" i="179"/>
  <c r="H621" i="179"/>
  <c r="F621" i="179"/>
  <c r="D621" i="179"/>
  <c r="E621" i="179" s="1"/>
  <c r="B621" i="179"/>
  <c r="J620" i="179"/>
  <c r="I620" i="179"/>
  <c r="H620" i="179"/>
  <c r="F620" i="179"/>
  <c r="D620" i="179"/>
  <c r="E620" i="179" s="1"/>
  <c r="B620" i="179"/>
  <c r="J619" i="179"/>
  <c r="I619" i="179"/>
  <c r="H619" i="179"/>
  <c r="F619" i="179"/>
  <c r="D619" i="179"/>
  <c r="E619" i="179" s="1"/>
  <c r="B619" i="179"/>
  <c r="J618" i="179"/>
  <c r="I618" i="179"/>
  <c r="H618" i="179"/>
  <c r="F618" i="179"/>
  <c r="D618" i="179"/>
  <c r="E618" i="179" s="1"/>
  <c r="B618" i="179"/>
  <c r="J617" i="179"/>
  <c r="I617" i="179"/>
  <c r="H617" i="179"/>
  <c r="F617" i="179"/>
  <c r="D617" i="179"/>
  <c r="E617" i="179" s="1"/>
  <c r="B617" i="179"/>
  <c r="J616" i="179"/>
  <c r="I616" i="179"/>
  <c r="H616" i="179"/>
  <c r="F616" i="179"/>
  <c r="D616" i="179"/>
  <c r="E616" i="179" s="1"/>
  <c r="B616" i="179"/>
  <c r="J615" i="179"/>
  <c r="I615" i="179"/>
  <c r="H615" i="179"/>
  <c r="F615" i="179"/>
  <c r="D615" i="179"/>
  <c r="E615" i="179" s="1"/>
  <c r="B615" i="179"/>
  <c r="J614" i="179"/>
  <c r="I614" i="179"/>
  <c r="H614" i="179"/>
  <c r="F614" i="179"/>
  <c r="D614" i="179"/>
  <c r="E614" i="179" s="1"/>
  <c r="B614" i="179"/>
  <c r="J613" i="179"/>
  <c r="I613" i="179"/>
  <c r="H613" i="179"/>
  <c r="F613" i="179"/>
  <c r="D613" i="179"/>
  <c r="E613" i="179" s="1"/>
  <c r="B613" i="179"/>
  <c r="J612" i="179"/>
  <c r="I612" i="179"/>
  <c r="H612" i="179"/>
  <c r="F612" i="179"/>
  <c r="D612" i="179"/>
  <c r="E612" i="179" s="1"/>
  <c r="B612" i="179"/>
  <c r="J611" i="179"/>
  <c r="I611" i="179"/>
  <c r="H611" i="179"/>
  <c r="F611" i="179"/>
  <c r="D611" i="179"/>
  <c r="E611" i="179" s="1"/>
  <c r="B611" i="179"/>
  <c r="J610" i="179"/>
  <c r="I610" i="179"/>
  <c r="H610" i="179"/>
  <c r="F610" i="179"/>
  <c r="D610" i="179"/>
  <c r="E610" i="179" s="1"/>
  <c r="B610" i="179"/>
  <c r="J609" i="179"/>
  <c r="I609" i="179"/>
  <c r="H609" i="179"/>
  <c r="F609" i="179"/>
  <c r="D609" i="179"/>
  <c r="E609" i="179" s="1"/>
  <c r="B609" i="179"/>
  <c r="J608" i="179"/>
  <c r="I608" i="179"/>
  <c r="H608" i="179"/>
  <c r="F608" i="179"/>
  <c r="D608" i="179"/>
  <c r="E608" i="179" s="1"/>
  <c r="B608" i="179"/>
  <c r="J607" i="179"/>
  <c r="I607" i="179"/>
  <c r="H607" i="179"/>
  <c r="F607" i="179"/>
  <c r="D607" i="179"/>
  <c r="E607" i="179" s="1"/>
  <c r="B607" i="179"/>
  <c r="J606" i="179"/>
  <c r="I606" i="179"/>
  <c r="H606" i="179"/>
  <c r="F606" i="179"/>
  <c r="D606" i="179"/>
  <c r="E606" i="179" s="1"/>
  <c r="B606" i="179"/>
  <c r="J605" i="179"/>
  <c r="I605" i="179"/>
  <c r="H605" i="179"/>
  <c r="F605" i="179"/>
  <c r="D605" i="179"/>
  <c r="E605" i="179" s="1"/>
  <c r="B605" i="179"/>
  <c r="J604" i="179"/>
  <c r="I604" i="179"/>
  <c r="H604" i="179"/>
  <c r="F604" i="179"/>
  <c r="D604" i="179"/>
  <c r="E604" i="179" s="1"/>
  <c r="B604" i="179"/>
  <c r="J603" i="179"/>
  <c r="I603" i="179"/>
  <c r="H603" i="179"/>
  <c r="F603" i="179"/>
  <c r="D603" i="179"/>
  <c r="E603" i="179" s="1"/>
  <c r="B603" i="179"/>
  <c r="J602" i="179"/>
  <c r="I602" i="179"/>
  <c r="H602" i="179"/>
  <c r="F602" i="179"/>
  <c r="D602" i="179"/>
  <c r="E602" i="179" s="1"/>
  <c r="B602" i="179"/>
  <c r="J601" i="179"/>
  <c r="I601" i="179"/>
  <c r="H601" i="179"/>
  <c r="F601" i="179"/>
  <c r="D601" i="179"/>
  <c r="E601" i="179" s="1"/>
  <c r="B601" i="179"/>
  <c r="J600" i="179"/>
  <c r="I600" i="179"/>
  <c r="H600" i="179"/>
  <c r="F600" i="179"/>
  <c r="D600" i="179"/>
  <c r="E600" i="179" s="1"/>
  <c r="B600" i="179"/>
  <c r="J599" i="179"/>
  <c r="I599" i="179"/>
  <c r="H599" i="179"/>
  <c r="F599" i="179"/>
  <c r="D599" i="179"/>
  <c r="E599" i="179" s="1"/>
  <c r="B599" i="179"/>
  <c r="J598" i="179"/>
  <c r="I598" i="179"/>
  <c r="H598" i="179"/>
  <c r="F598" i="179"/>
  <c r="D598" i="179"/>
  <c r="E598" i="179" s="1"/>
  <c r="B598" i="179"/>
  <c r="J597" i="179"/>
  <c r="I597" i="179"/>
  <c r="H597" i="179"/>
  <c r="F597" i="179"/>
  <c r="D597" i="179"/>
  <c r="E597" i="179" s="1"/>
  <c r="B597" i="179"/>
  <c r="J596" i="179"/>
  <c r="I596" i="179"/>
  <c r="H596" i="179"/>
  <c r="F596" i="179"/>
  <c r="D596" i="179"/>
  <c r="E596" i="179" s="1"/>
  <c r="B596" i="179"/>
  <c r="J595" i="179"/>
  <c r="I595" i="179"/>
  <c r="H595" i="179"/>
  <c r="F595" i="179"/>
  <c r="D595" i="179"/>
  <c r="E595" i="179" s="1"/>
  <c r="B595" i="179"/>
  <c r="J594" i="179"/>
  <c r="I594" i="179"/>
  <c r="H594" i="179"/>
  <c r="F594" i="179"/>
  <c r="D594" i="179"/>
  <c r="E594" i="179" s="1"/>
  <c r="B594" i="179"/>
  <c r="J593" i="179"/>
  <c r="I593" i="179"/>
  <c r="H593" i="179"/>
  <c r="F593" i="179"/>
  <c r="D593" i="179"/>
  <c r="E593" i="179" s="1"/>
  <c r="B593" i="179"/>
  <c r="J592" i="179"/>
  <c r="I592" i="179"/>
  <c r="H592" i="179"/>
  <c r="F592" i="179"/>
  <c r="D592" i="179"/>
  <c r="E592" i="179" s="1"/>
  <c r="B592" i="179"/>
  <c r="J591" i="179"/>
  <c r="I591" i="179"/>
  <c r="H591" i="179"/>
  <c r="F591" i="179"/>
  <c r="D591" i="179"/>
  <c r="E591" i="179" s="1"/>
  <c r="B591" i="179"/>
  <c r="J590" i="179"/>
  <c r="I590" i="179"/>
  <c r="H590" i="179"/>
  <c r="F590" i="179"/>
  <c r="D590" i="179"/>
  <c r="E590" i="179" s="1"/>
  <c r="B590" i="179"/>
  <c r="J589" i="179"/>
  <c r="I589" i="179"/>
  <c r="H589" i="179"/>
  <c r="F589" i="179"/>
  <c r="D589" i="179"/>
  <c r="E589" i="179" s="1"/>
  <c r="B589" i="179"/>
  <c r="J588" i="179"/>
  <c r="I588" i="179"/>
  <c r="H588" i="179"/>
  <c r="F588" i="179"/>
  <c r="D588" i="179"/>
  <c r="E588" i="179" s="1"/>
  <c r="B588" i="179"/>
  <c r="J587" i="179"/>
  <c r="I587" i="179"/>
  <c r="H587" i="179"/>
  <c r="F587" i="179"/>
  <c r="D587" i="179"/>
  <c r="E587" i="179" s="1"/>
  <c r="B587" i="179"/>
  <c r="J586" i="179"/>
  <c r="I586" i="179"/>
  <c r="H586" i="179"/>
  <c r="F586" i="179"/>
  <c r="D586" i="179"/>
  <c r="E586" i="179" s="1"/>
  <c r="B586" i="179"/>
  <c r="J585" i="179"/>
  <c r="I585" i="179"/>
  <c r="H585" i="179"/>
  <c r="F585" i="179"/>
  <c r="D585" i="179"/>
  <c r="E585" i="179" s="1"/>
  <c r="B585" i="179"/>
  <c r="J584" i="179"/>
  <c r="I584" i="179"/>
  <c r="H584" i="179"/>
  <c r="F584" i="179"/>
  <c r="D584" i="179"/>
  <c r="E584" i="179" s="1"/>
  <c r="B584" i="179"/>
  <c r="J583" i="179"/>
  <c r="I583" i="179"/>
  <c r="H583" i="179"/>
  <c r="F583" i="179"/>
  <c r="D583" i="179"/>
  <c r="E583" i="179" s="1"/>
  <c r="B583" i="179"/>
  <c r="J582" i="179"/>
  <c r="I582" i="179"/>
  <c r="H582" i="179"/>
  <c r="F582" i="179"/>
  <c r="D582" i="179"/>
  <c r="E582" i="179" s="1"/>
  <c r="B582" i="179"/>
  <c r="J581" i="179"/>
  <c r="I581" i="179"/>
  <c r="H581" i="179"/>
  <c r="F581" i="179"/>
  <c r="D581" i="179"/>
  <c r="E581" i="179" s="1"/>
  <c r="B581" i="179"/>
  <c r="J580" i="179"/>
  <c r="I580" i="179"/>
  <c r="H580" i="179"/>
  <c r="F580" i="179"/>
  <c r="D580" i="179"/>
  <c r="E580" i="179" s="1"/>
  <c r="B580" i="179"/>
  <c r="J579" i="179"/>
  <c r="I579" i="179"/>
  <c r="H579" i="179"/>
  <c r="F579" i="179"/>
  <c r="D579" i="179"/>
  <c r="E579" i="179" s="1"/>
  <c r="B579" i="179"/>
  <c r="J578" i="179"/>
  <c r="I578" i="179"/>
  <c r="H578" i="179"/>
  <c r="F578" i="179"/>
  <c r="D578" i="179"/>
  <c r="E578" i="179" s="1"/>
  <c r="B578" i="179"/>
  <c r="J577" i="179"/>
  <c r="I577" i="179"/>
  <c r="H577" i="179"/>
  <c r="F577" i="179"/>
  <c r="D577" i="179"/>
  <c r="E577" i="179" s="1"/>
  <c r="B577" i="179"/>
  <c r="J576" i="179"/>
  <c r="I576" i="179"/>
  <c r="H576" i="179"/>
  <c r="F576" i="179"/>
  <c r="D576" i="179"/>
  <c r="E576" i="179" s="1"/>
  <c r="B576" i="179"/>
  <c r="J575" i="179"/>
  <c r="I575" i="179"/>
  <c r="H575" i="179"/>
  <c r="F575" i="179"/>
  <c r="D575" i="179"/>
  <c r="E575" i="179" s="1"/>
  <c r="B575" i="179"/>
  <c r="J574" i="179"/>
  <c r="I574" i="179"/>
  <c r="H574" i="179"/>
  <c r="F574" i="179"/>
  <c r="D574" i="179"/>
  <c r="E574" i="179" s="1"/>
  <c r="B574" i="179"/>
  <c r="J573" i="179"/>
  <c r="I573" i="179"/>
  <c r="H573" i="179"/>
  <c r="F573" i="179"/>
  <c r="D573" i="179"/>
  <c r="E573" i="179" s="1"/>
  <c r="B573" i="179"/>
  <c r="J572" i="179"/>
  <c r="I572" i="179"/>
  <c r="H572" i="179"/>
  <c r="F572" i="179"/>
  <c r="D572" i="179"/>
  <c r="E572" i="179" s="1"/>
  <c r="B572" i="179"/>
  <c r="J571" i="179"/>
  <c r="I571" i="179"/>
  <c r="H571" i="179"/>
  <c r="F571" i="179"/>
  <c r="D571" i="179"/>
  <c r="E571" i="179" s="1"/>
  <c r="B571" i="179"/>
  <c r="J570" i="179"/>
  <c r="I570" i="179"/>
  <c r="H570" i="179"/>
  <c r="F570" i="179"/>
  <c r="D570" i="179"/>
  <c r="E570" i="179" s="1"/>
  <c r="B570" i="179"/>
  <c r="J569" i="179"/>
  <c r="I569" i="179"/>
  <c r="H569" i="179"/>
  <c r="F569" i="179"/>
  <c r="D569" i="179"/>
  <c r="E569" i="179" s="1"/>
  <c r="B569" i="179"/>
  <c r="J568" i="179"/>
  <c r="I568" i="179"/>
  <c r="H568" i="179"/>
  <c r="F568" i="179"/>
  <c r="D568" i="179"/>
  <c r="E568" i="179" s="1"/>
  <c r="B568" i="179"/>
  <c r="J567" i="179"/>
  <c r="I567" i="179"/>
  <c r="H567" i="179"/>
  <c r="F567" i="179"/>
  <c r="D567" i="179"/>
  <c r="E567" i="179" s="1"/>
  <c r="B567" i="179"/>
  <c r="J566" i="179"/>
  <c r="I566" i="179"/>
  <c r="H566" i="179"/>
  <c r="F566" i="179"/>
  <c r="D566" i="179"/>
  <c r="E566" i="179" s="1"/>
  <c r="B566" i="179"/>
  <c r="J565" i="179"/>
  <c r="I565" i="179"/>
  <c r="H565" i="179"/>
  <c r="F565" i="179"/>
  <c r="D565" i="179"/>
  <c r="E565" i="179" s="1"/>
  <c r="B565" i="179"/>
  <c r="J564" i="179"/>
  <c r="I564" i="179"/>
  <c r="H564" i="179"/>
  <c r="F564" i="179"/>
  <c r="D564" i="179"/>
  <c r="E564" i="179" s="1"/>
  <c r="B564" i="179"/>
  <c r="J563" i="179"/>
  <c r="I563" i="179"/>
  <c r="H563" i="179"/>
  <c r="F563" i="179"/>
  <c r="D563" i="179"/>
  <c r="E563" i="179" s="1"/>
  <c r="B563" i="179"/>
  <c r="J562" i="179"/>
  <c r="I562" i="179"/>
  <c r="H562" i="179"/>
  <c r="F562" i="179"/>
  <c r="D562" i="179"/>
  <c r="E562" i="179" s="1"/>
  <c r="B562" i="179"/>
  <c r="J561" i="179"/>
  <c r="I561" i="179"/>
  <c r="H561" i="179"/>
  <c r="F561" i="179"/>
  <c r="D561" i="179"/>
  <c r="E561" i="179" s="1"/>
  <c r="B561" i="179"/>
  <c r="J560" i="179"/>
  <c r="I560" i="179"/>
  <c r="H560" i="179"/>
  <c r="F560" i="179"/>
  <c r="D560" i="179"/>
  <c r="E560" i="179" s="1"/>
  <c r="B560" i="179"/>
  <c r="J559" i="179"/>
  <c r="I559" i="179"/>
  <c r="H559" i="179"/>
  <c r="F559" i="179"/>
  <c r="D559" i="179"/>
  <c r="E559" i="179" s="1"/>
  <c r="B559" i="179"/>
  <c r="J558" i="179"/>
  <c r="I558" i="179"/>
  <c r="H558" i="179"/>
  <c r="F558" i="179"/>
  <c r="D558" i="179"/>
  <c r="E558" i="179" s="1"/>
  <c r="B558" i="179"/>
  <c r="J557" i="179"/>
  <c r="I557" i="179"/>
  <c r="H557" i="179"/>
  <c r="F557" i="179"/>
  <c r="D557" i="179"/>
  <c r="E557" i="179" s="1"/>
  <c r="B557" i="179"/>
  <c r="J556" i="179"/>
  <c r="I556" i="179"/>
  <c r="H556" i="179"/>
  <c r="F556" i="179"/>
  <c r="D556" i="179"/>
  <c r="E556" i="179" s="1"/>
  <c r="B556" i="179"/>
  <c r="J555" i="179"/>
  <c r="I555" i="179"/>
  <c r="H555" i="179"/>
  <c r="F555" i="179"/>
  <c r="D555" i="179"/>
  <c r="E555" i="179" s="1"/>
  <c r="B555" i="179"/>
  <c r="J554" i="179"/>
  <c r="I554" i="179"/>
  <c r="H554" i="179"/>
  <c r="F554" i="179"/>
  <c r="D554" i="179"/>
  <c r="E554" i="179" s="1"/>
  <c r="B554" i="179"/>
  <c r="J553" i="179"/>
  <c r="I553" i="179"/>
  <c r="H553" i="179"/>
  <c r="F553" i="179"/>
  <c r="D553" i="179"/>
  <c r="E553" i="179" s="1"/>
  <c r="B553" i="179"/>
  <c r="J552" i="179"/>
  <c r="I552" i="179"/>
  <c r="H552" i="179"/>
  <c r="F552" i="179"/>
  <c r="D552" i="179"/>
  <c r="E552" i="179" s="1"/>
  <c r="B552" i="179"/>
  <c r="J551" i="179"/>
  <c r="I551" i="179"/>
  <c r="H551" i="179"/>
  <c r="F551" i="179"/>
  <c r="D551" i="179"/>
  <c r="E551" i="179" s="1"/>
  <c r="B551" i="179"/>
  <c r="J550" i="179"/>
  <c r="I550" i="179"/>
  <c r="H550" i="179"/>
  <c r="F550" i="179"/>
  <c r="D550" i="179"/>
  <c r="E550" i="179" s="1"/>
  <c r="B550" i="179"/>
  <c r="J549" i="179"/>
  <c r="I549" i="179"/>
  <c r="H549" i="179"/>
  <c r="F549" i="179"/>
  <c r="D549" i="179"/>
  <c r="E549" i="179" s="1"/>
  <c r="B549" i="179"/>
  <c r="J548" i="179"/>
  <c r="I548" i="179"/>
  <c r="H548" i="179"/>
  <c r="F548" i="179"/>
  <c r="D548" i="179"/>
  <c r="E548" i="179" s="1"/>
  <c r="B548" i="179"/>
  <c r="J547" i="179"/>
  <c r="I547" i="179"/>
  <c r="H547" i="179"/>
  <c r="F547" i="179"/>
  <c r="D547" i="179"/>
  <c r="E547" i="179" s="1"/>
  <c r="B547" i="179"/>
  <c r="J546" i="179"/>
  <c r="I546" i="179"/>
  <c r="H546" i="179"/>
  <c r="F546" i="179"/>
  <c r="D546" i="179"/>
  <c r="E546" i="179" s="1"/>
  <c r="B546" i="179"/>
  <c r="J545" i="179"/>
  <c r="I545" i="179"/>
  <c r="H545" i="179"/>
  <c r="F545" i="179"/>
  <c r="D545" i="179"/>
  <c r="E545" i="179" s="1"/>
  <c r="B545" i="179"/>
  <c r="J544" i="179"/>
  <c r="I544" i="179"/>
  <c r="H544" i="179"/>
  <c r="F544" i="179"/>
  <c r="D544" i="179"/>
  <c r="E544" i="179" s="1"/>
  <c r="B544" i="179"/>
  <c r="J543" i="179"/>
  <c r="I543" i="179"/>
  <c r="H543" i="179"/>
  <c r="F543" i="179"/>
  <c r="D543" i="179"/>
  <c r="E543" i="179" s="1"/>
  <c r="B543" i="179"/>
  <c r="J542" i="179"/>
  <c r="I542" i="179"/>
  <c r="H542" i="179"/>
  <c r="F542" i="179"/>
  <c r="D542" i="179"/>
  <c r="E542" i="179" s="1"/>
  <c r="B542" i="179"/>
  <c r="J541" i="179"/>
  <c r="I541" i="179"/>
  <c r="H541" i="179"/>
  <c r="F541" i="179"/>
  <c r="D541" i="179"/>
  <c r="E541" i="179" s="1"/>
  <c r="B541" i="179"/>
  <c r="J540" i="179"/>
  <c r="I540" i="179"/>
  <c r="H540" i="179"/>
  <c r="F540" i="179"/>
  <c r="D540" i="179"/>
  <c r="E540" i="179" s="1"/>
  <c r="B540" i="179"/>
  <c r="J539" i="179"/>
  <c r="I539" i="179"/>
  <c r="H539" i="179"/>
  <c r="F539" i="179"/>
  <c r="D539" i="179"/>
  <c r="E539" i="179" s="1"/>
  <c r="B539" i="179"/>
  <c r="J538" i="179"/>
  <c r="I538" i="179"/>
  <c r="H538" i="179"/>
  <c r="F538" i="179"/>
  <c r="D538" i="179"/>
  <c r="E538" i="179" s="1"/>
  <c r="B538" i="179"/>
  <c r="J537" i="179"/>
  <c r="I537" i="179"/>
  <c r="H537" i="179"/>
  <c r="F537" i="179"/>
  <c r="D537" i="179"/>
  <c r="E537" i="179" s="1"/>
  <c r="B537" i="179"/>
  <c r="J536" i="179"/>
  <c r="I536" i="179"/>
  <c r="H536" i="179"/>
  <c r="F536" i="179"/>
  <c r="D536" i="179"/>
  <c r="E536" i="179" s="1"/>
  <c r="B536" i="179"/>
  <c r="J535" i="179"/>
  <c r="I535" i="179"/>
  <c r="H535" i="179"/>
  <c r="F535" i="179"/>
  <c r="D535" i="179"/>
  <c r="E535" i="179" s="1"/>
  <c r="B535" i="179"/>
  <c r="J534" i="179"/>
  <c r="I534" i="179"/>
  <c r="H534" i="179"/>
  <c r="F534" i="179"/>
  <c r="D534" i="179"/>
  <c r="E534" i="179" s="1"/>
  <c r="B534" i="179"/>
  <c r="J533" i="179"/>
  <c r="I533" i="179"/>
  <c r="H533" i="179"/>
  <c r="F533" i="179"/>
  <c r="D533" i="179"/>
  <c r="E533" i="179" s="1"/>
  <c r="B533" i="179"/>
  <c r="J532" i="179"/>
  <c r="I532" i="179"/>
  <c r="H532" i="179"/>
  <c r="F532" i="179"/>
  <c r="D532" i="179"/>
  <c r="E532" i="179" s="1"/>
  <c r="B532" i="179"/>
  <c r="J531" i="179"/>
  <c r="I531" i="179"/>
  <c r="H531" i="179"/>
  <c r="F531" i="179"/>
  <c r="D531" i="179"/>
  <c r="E531" i="179" s="1"/>
  <c r="B531" i="179"/>
  <c r="J530" i="179"/>
  <c r="I530" i="179"/>
  <c r="H530" i="179"/>
  <c r="F530" i="179"/>
  <c r="D530" i="179"/>
  <c r="E530" i="179" s="1"/>
  <c r="B530" i="179"/>
  <c r="J529" i="179"/>
  <c r="I529" i="179"/>
  <c r="H529" i="179"/>
  <c r="F529" i="179"/>
  <c r="D529" i="179"/>
  <c r="E529" i="179" s="1"/>
  <c r="B529" i="179"/>
  <c r="J528" i="179"/>
  <c r="I528" i="179"/>
  <c r="H528" i="179"/>
  <c r="F528" i="179"/>
  <c r="D528" i="179"/>
  <c r="E528" i="179" s="1"/>
  <c r="B528" i="179"/>
  <c r="J527" i="179"/>
  <c r="I527" i="179"/>
  <c r="H527" i="179"/>
  <c r="F527" i="179"/>
  <c r="D527" i="179"/>
  <c r="E527" i="179" s="1"/>
  <c r="B527" i="179"/>
  <c r="J526" i="179"/>
  <c r="I526" i="179"/>
  <c r="H526" i="179"/>
  <c r="F526" i="179"/>
  <c r="D526" i="179"/>
  <c r="E526" i="179" s="1"/>
  <c r="B526" i="179"/>
  <c r="J525" i="179"/>
  <c r="I525" i="179"/>
  <c r="H525" i="179"/>
  <c r="F525" i="179"/>
  <c r="D525" i="179"/>
  <c r="E525" i="179" s="1"/>
  <c r="B525" i="179"/>
  <c r="J524" i="179"/>
  <c r="I524" i="179"/>
  <c r="H524" i="179"/>
  <c r="F524" i="179"/>
  <c r="D524" i="179"/>
  <c r="E524" i="179" s="1"/>
  <c r="B524" i="179"/>
  <c r="J523" i="179"/>
  <c r="I523" i="179"/>
  <c r="H523" i="179"/>
  <c r="F523" i="179"/>
  <c r="D523" i="179"/>
  <c r="E523" i="179" s="1"/>
  <c r="B523" i="179"/>
  <c r="J522" i="179"/>
  <c r="I522" i="179"/>
  <c r="H522" i="179"/>
  <c r="F522" i="179"/>
  <c r="D522" i="179"/>
  <c r="E522" i="179" s="1"/>
  <c r="B522" i="179"/>
  <c r="J521" i="179"/>
  <c r="I521" i="179"/>
  <c r="H521" i="179"/>
  <c r="F521" i="179"/>
  <c r="D521" i="179"/>
  <c r="E521" i="179" s="1"/>
  <c r="B521" i="179"/>
  <c r="J520" i="179"/>
  <c r="I520" i="179"/>
  <c r="H520" i="179"/>
  <c r="F520" i="179"/>
  <c r="D520" i="179"/>
  <c r="E520" i="179" s="1"/>
  <c r="B520" i="179"/>
  <c r="J519" i="179"/>
  <c r="I519" i="179"/>
  <c r="H519" i="179"/>
  <c r="F519" i="179"/>
  <c r="D519" i="179"/>
  <c r="E519" i="179" s="1"/>
  <c r="B519" i="179"/>
  <c r="J518" i="179"/>
  <c r="I518" i="179"/>
  <c r="H518" i="179"/>
  <c r="F518" i="179"/>
  <c r="D518" i="179"/>
  <c r="E518" i="179" s="1"/>
  <c r="B518" i="179"/>
  <c r="J517" i="179"/>
  <c r="I517" i="179"/>
  <c r="H517" i="179"/>
  <c r="F517" i="179"/>
  <c r="D517" i="179"/>
  <c r="E517" i="179" s="1"/>
  <c r="B517" i="179"/>
  <c r="J516" i="179"/>
  <c r="I516" i="179"/>
  <c r="H516" i="179"/>
  <c r="F516" i="179"/>
  <c r="D516" i="179"/>
  <c r="E516" i="179" s="1"/>
  <c r="B516" i="179"/>
  <c r="J515" i="179"/>
  <c r="I515" i="179"/>
  <c r="H515" i="179"/>
  <c r="F515" i="179"/>
  <c r="D515" i="179"/>
  <c r="E515" i="179" s="1"/>
  <c r="B515" i="179"/>
  <c r="J514" i="179"/>
  <c r="I514" i="179"/>
  <c r="H514" i="179"/>
  <c r="F514" i="179"/>
  <c r="D514" i="179"/>
  <c r="E514" i="179" s="1"/>
  <c r="B514" i="179"/>
  <c r="J513" i="179"/>
  <c r="I513" i="179"/>
  <c r="H513" i="179"/>
  <c r="F513" i="179"/>
  <c r="D513" i="179"/>
  <c r="E513" i="179" s="1"/>
  <c r="B513" i="179"/>
  <c r="J512" i="179"/>
  <c r="I512" i="179"/>
  <c r="H512" i="179"/>
  <c r="F512" i="179"/>
  <c r="D512" i="179"/>
  <c r="E512" i="179" s="1"/>
  <c r="B512" i="179"/>
  <c r="J511" i="179"/>
  <c r="I511" i="179"/>
  <c r="H511" i="179"/>
  <c r="F511" i="179"/>
  <c r="D511" i="179"/>
  <c r="E511" i="179" s="1"/>
  <c r="B511" i="179"/>
  <c r="J510" i="179"/>
  <c r="I510" i="179"/>
  <c r="H510" i="179"/>
  <c r="F510" i="179"/>
  <c r="D510" i="179"/>
  <c r="E510" i="179" s="1"/>
  <c r="B510" i="179"/>
  <c r="J509" i="179"/>
  <c r="I509" i="179"/>
  <c r="H509" i="179"/>
  <c r="F509" i="179"/>
  <c r="D509" i="179"/>
  <c r="E509" i="179" s="1"/>
  <c r="B509" i="179"/>
  <c r="J508" i="179"/>
  <c r="I508" i="179"/>
  <c r="H508" i="179"/>
  <c r="F508" i="179"/>
  <c r="D508" i="179"/>
  <c r="E508" i="179" s="1"/>
  <c r="B508" i="179"/>
  <c r="J507" i="179"/>
  <c r="I507" i="179"/>
  <c r="H507" i="179"/>
  <c r="F507" i="179"/>
  <c r="D507" i="179"/>
  <c r="E507" i="179" s="1"/>
  <c r="B507" i="179"/>
  <c r="J506" i="179"/>
  <c r="I506" i="179"/>
  <c r="H506" i="179"/>
  <c r="F506" i="179"/>
  <c r="D506" i="179"/>
  <c r="E506" i="179" s="1"/>
  <c r="B506" i="179"/>
  <c r="J505" i="179"/>
  <c r="I505" i="179"/>
  <c r="H505" i="179"/>
  <c r="F505" i="179"/>
  <c r="D505" i="179"/>
  <c r="E505" i="179" s="1"/>
  <c r="B505" i="179"/>
  <c r="J504" i="179"/>
  <c r="I504" i="179"/>
  <c r="H504" i="179"/>
  <c r="F504" i="179"/>
  <c r="D504" i="179"/>
  <c r="E504" i="179" s="1"/>
  <c r="B504" i="179"/>
  <c r="J503" i="179"/>
  <c r="I503" i="179"/>
  <c r="H503" i="179"/>
  <c r="F503" i="179"/>
  <c r="D503" i="179"/>
  <c r="E503" i="179" s="1"/>
  <c r="B503" i="179"/>
  <c r="J502" i="179"/>
  <c r="I502" i="179"/>
  <c r="H502" i="179"/>
  <c r="F502" i="179"/>
  <c r="D502" i="179"/>
  <c r="E502" i="179" s="1"/>
  <c r="B502" i="179"/>
  <c r="J501" i="179"/>
  <c r="I501" i="179"/>
  <c r="H501" i="179"/>
  <c r="F501" i="179"/>
  <c r="D501" i="179"/>
  <c r="E501" i="179" s="1"/>
  <c r="B501" i="179"/>
  <c r="J500" i="179"/>
  <c r="I500" i="179"/>
  <c r="H500" i="179"/>
  <c r="F500" i="179"/>
  <c r="D500" i="179"/>
  <c r="E500" i="179" s="1"/>
  <c r="B500" i="179"/>
  <c r="J499" i="179"/>
  <c r="I499" i="179"/>
  <c r="H499" i="179"/>
  <c r="F499" i="179"/>
  <c r="D499" i="179"/>
  <c r="E499" i="179" s="1"/>
  <c r="B499" i="179"/>
  <c r="J498" i="179"/>
  <c r="I498" i="179"/>
  <c r="H498" i="179"/>
  <c r="F498" i="179"/>
  <c r="D498" i="179"/>
  <c r="E498" i="179" s="1"/>
  <c r="B498" i="179"/>
  <c r="J497" i="179"/>
  <c r="I497" i="179"/>
  <c r="H497" i="179"/>
  <c r="F497" i="179"/>
  <c r="D497" i="179"/>
  <c r="E497" i="179" s="1"/>
  <c r="B497" i="179"/>
  <c r="J496" i="179"/>
  <c r="I496" i="179"/>
  <c r="H496" i="179"/>
  <c r="F496" i="179"/>
  <c r="D496" i="179"/>
  <c r="E496" i="179" s="1"/>
  <c r="B496" i="179"/>
  <c r="J495" i="179"/>
  <c r="I495" i="179"/>
  <c r="H495" i="179"/>
  <c r="F495" i="179"/>
  <c r="D495" i="179"/>
  <c r="E495" i="179" s="1"/>
  <c r="B495" i="179"/>
  <c r="J494" i="179"/>
  <c r="I494" i="179"/>
  <c r="H494" i="179"/>
  <c r="F494" i="179"/>
  <c r="D494" i="179"/>
  <c r="E494" i="179" s="1"/>
  <c r="B494" i="179"/>
  <c r="J493" i="179"/>
  <c r="I493" i="179"/>
  <c r="H493" i="179"/>
  <c r="F493" i="179"/>
  <c r="D493" i="179"/>
  <c r="E493" i="179" s="1"/>
  <c r="B493" i="179"/>
  <c r="J492" i="179"/>
  <c r="I492" i="179"/>
  <c r="H492" i="179"/>
  <c r="F492" i="179"/>
  <c r="D492" i="179"/>
  <c r="E492" i="179" s="1"/>
  <c r="B492" i="179"/>
  <c r="J491" i="179"/>
  <c r="I491" i="179"/>
  <c r="H491" i="179"/>
  <c r="F491" i="179"/>
  <c r="D491" i="179"/>
  <c r="E491" i="179" s="1"/>
  <c r="B491" i="179"/>
  <c r="J490" i="179"/>
  <c r="I490" i="179"/>
  <c r="H490" i="179"/>
  <c r="F490" i="179"/>
  <c r="D490" i="179"/>
  <c r="E490" i="179" s="1"/>
  <c r="B490" i="179"/>
  <c r="J489" i="179"/>
  <c r="I489" i="179"/>
  <c r="H489" i="179"/>
  <c r="F489" i="179"/>
  <c r="D489" i="179"/>
  <c r="E489" i="179" s="1"/>
  <c r="B489" i="179"/>
  <c r="J488" i="179"/>
  <c r="I488" i="179"/>
  <c r="H488" i="179"/>
  <c r="F488" i="179"/>
  <c r="D488" i="179"/>
  <c r="E488" i="179" s="1"/>
  <c r="B488" i="179"/>
  <c r="J487" i="179"/>
  <c r="I487" i="179"/>
  <c r="H487" i="179"/>
  <c r="F487" i="179"/>
  <c r="D487" i="179"/>
  <c r="E487" i="179" s="1"/>
  <c r="B487" i="179"/>
  <c r="J486" i="179"/>
  <c r="I486" i="179"/>
  <c r="H486" i="179"/>
  <c r="F486" i="179"/>
  <c r="D486" i="179"/>
  <c r="E486" i="179" s="1"/>
  <c r="B486" i="179"/>
  <c r="J485" i="179"/>
  <c r="I485" i="179"/>
  <c r="H485" i="179"/>
  <c r="F485" i="179"/>
  <c r="D485" i="179"/>
  <c r="E485" i="179" s="1"/>
  <c r="B485" i="179"/>
  <c r="J484" i="179"/>
  <c r="I484" i="179"/>
  <c r="H484" i="179"/>
  <c r="F484" i="179"/>
  <c r="D484" i="179"/>
  <c r="E484" i="179" s="1"/>
  <c r="B484" i="179"/>
  <c r="J483" i="179"/>
  <c r="I483" i="179"/>
  <c r="H483" i="179"/>
  <c r="F483" i="179"/>
  <c r="D483" i="179"/>
  <c r="E483" i="179" s="1"/>
  <c r="B483" i="179"/>
  <c r="J482" i="179"/>
  <c r="I482" i="179"/>
  <c r="H482" i="179"/>
  <c r="F482" i="179"/>
  <c r="D482" i="179"/>
  <c r="E482" i="179" s="1"/>
  <c r="B482" i="179"/>
  <c r="J481" i="179"/>
  <c r="I481" i="179"/>
  <c r="H481" i="179"/>
  <c r="F481" i="179"/>
  <c r="D481" i="179"/>
  <c r="E481" i="179" s="1"/>
  <c r="B481" i="179"/>
  <c r="J480" i="179"/>
  <c r="I480" i="179"/>
  <c r="H480" i="179"/>
  <c r="F480" i="179"/>
  <c r="D480" i="179"/>
  <c r="E480" i="179" s="1"/>
  <c r="B480" i="179"/>
  <c r="J479" i="179"/>
  <c r="I479" i="179"/>
  <c r="H479" i="179"/>
  <c r="F479" i="179"/>
  <c r="D479" i="179"/>
  <c r="E479" i="179" s="1"/>
  <c r="B479" i="179"/>
  <c r="J478" i="179"/>
  <c r="I478" i="179"/>
  <c r="H478" i="179"/>
  <c r="F478" i="179"/>
  <c r="D478" i="179"/>
  <c r="E478" i="179" s="1"/>
  <c r="B478" i="179"/>
  <c r="J477" i="179"/>
  <c r="I477" i="179"/>
  <c r="H477" i="179"/>
  <c r="F477" i="179"/>
  <c r="D477" i="179"/>
  <c r="E477" i="179" s="1"/>
  <c r="B477" i="179"/>
  <c r="J476" i="179"/>
  <c r="I476" i="179"/>
  <c r="H476" i="179"/>
  <c r="F476" i="179"/>
  <c r="D476" i="179"/>
  <c r="E476" i="179" s="1"/>
  <c r="B476" i="179"/>
  <c r="J475" i="179"/>
  <c r="I475" i="179"/>
  <c r="H475" i="179"/>
  <c r="F475" i="179"/>
  <c r="D475" i="179"/>
  <c r="E475" i="179" s="1"/>
  <c r="B475" i="179"/>
  <c r="J474" i="179"/>
  <c r="I474" i="179"/>
  <c r="H474" i="179"/>
  <c r="F474" i="179"/>
  <c r="D474" i="179"/>
  <c r="E474" i="179" s="1"/>
  <c r="B474" i="179"/>
  <c r="J473" i="179"/>
  <c r="I473" i="179"/>
  <c r="H473" i="179"/>
  <c r="F473" i="179"/>
  <c r="D473" i="179"/>
  <c r="E473" i="179" s="1"/>
  <c r="B473" i="179"/>
  <c r="J472" i="179"/>
  <c r="I472" i="179"/>
  <c r="H472" i="179"/>
  <c r="F472" i="179"/>
  <c r="D472" i="179"/>
  <c r="E472" i="179" s="1"/>
  <c r="B472" i="179"/>
  <c r="J471" i="179"/>
  <c r="I471" i="179"/>
  <c r="H471" i="179"/>
  <c r="F471" i="179"/>
  <c r="D471" i="179"/>
  <c r="E471" i="179" s="1"/>
  <c r="B471" i="179"/>
  <c r="J470" i="179"/>
  <c r="I470" i="179"/>
  <c r="H470" i="179"/>
  <c r="F470" i="179"/>
  <c r="D470" i="179"/>
  <c r="E470" i="179" s="1"/>
  <c r="B470" i="179"/>
  <c r="J469" i="179"/>
  <c r="I469" i="179"/>
  <c r="H469" i="179"/>
  <c r="F469" i="179"/>
  <c r="D469" i="179"/>
  <c r="E469" i="179" s="1"/>
  <c r="B469" i="179"/>
  <c r="J468" i="179"/>
  <c r="I468" i="179"/>
  <c r="H468" i="179"/>
  <c r="F468" i="179"/>
  <c r="D468" i="179"/>
  <c r="E468" i="179" s="1"/>
  <c r="B468" i="179"/>
  <c r="J467" i="179"/>
  <c r="I467" i="179"/>
  <c r="H467" i="179"/>
  <c r="F467" i="179"/>
  <c r="D467" i="179"/>
  <c r="E467" i="179" s="1"/>
  <c r="B467" i="179"/>
  <c r="J466" i="179"/>
  <c r="I466" i="179"/>
  <c r="H466" i="179"/>
  <c r="F466" i="179"/>
  <c r="D466" i="179"/>
  <c r="E466" i="179" s="1"/>
  <c r="B466" i="179"/>
  <c r="J465" i="179"/>
  <c r="I465" i="179"/>
  <c r="H465" i="179"/>
  <c r="F465" i="179"/>
  <c r="D465" i="179"/>
  <c r="E465" i="179" s="1"/>
  <c r="B465" i="179"/>
  <c r="J464" i="179"/>
  <c r="I464" i="179"/>
  <c r="H464" i="179"/>
  <c r="F464" i="179"/>
  <c r="D464" i="179"/>
  <c r="E464" i="179" s="1"/>
  <c r="B464" i="179"/>
  <c r="J463" i="179"/>
  <c r="I463" i="179"/>
  <c r="H463" i="179"/>
  <c r="F463" i="179"/>
  <c r="D463" i="179"/>
  <c r="E463" i="179" s="1"/>
  <c r="B463" i="179"/>
  <c r="J462" i="179"/>
  <c r="I462" i="179"/>
  <c r="H462" i="179"/>
  <c r="F462" i="179"/>
  <c r="D462" i="179"/>
  <c r="E462" i="179" s="1"/>
  <c r="B462" i="179"/>
  <c r="J461" i="179"/>
  <c r="I461" i="179"/>
  <c r="H461" i="179"/>
  <c r="F461" i="179"/>
  <c r="D461" i="179"/>
  <c r="E461" i="179" s="1"/>
  <c r="B461" i="179"/>
  <c r="J460" i="179"/>
  <c r="I460" i="179"/>
  <c r="H460" i="179"/>
  <c r="F460" i="179"/>
  <c r="D460" i="179"/>
  <c r="E460" i="179" s="1"/>
  <c r="B460" i="179"/>
  <c r="J459" i="179"/>
  <c r="I459" i="179"/>
  <c r="H459" i="179"/>
  <c r="F459" i="179"/>
  <c r="D459" i="179"/>
  <c r="E459" i="179" s="1"/>
  <c r="B459" i="179"/>
  <c r="J458" i="179"/>
  <c r="I458" i="179"/>
  <c r="H458" i="179"/>
  <c r="F458" i="179"/>
  <c r="D458" i="179"/>
  <c r="E458" i="179" s="1"/>
  <c r="B458" i="179"/>
  <c r="J457" i="179"/>
  <c r="I457" i="179"/>
  <c r="H457" i="179"/>
  <c r="F457" i="179"/>
  <c r="D457" i="179"/>
  <c r="E457" i="179" s="1"/>
  <c r="B457" i="179"/>
  <c r="J456" i="179"/>
  <c r="I456" i="179"/>
  <c r="H456" i="179"/>
  <c r="F456" i="179"/>
  <c r="D456" i="179"/>
  <c r="E456" i="179" s="1"/>
  <c r="B456" i="179"/>
  <c r="J455" i="179"/>
  <c r="I455" i="179"/>
  <c r="H455" i="179"/>
  <c r="F455" i="179"/>
  <c r="D455" i="179"/>
  <c r="E455" i="179" s="1"/>
  <c r="B455" i="179"/>
  <c r="J454" i="179"/>
  <c r="I454" i="179"/>
  <c r="H454" i="179"/>
  <c r="F454" i="179"/>
  <c r="D454" i="179"/>
  <c r="E454" i="179" s="1"/>
  <c r="B454" i="179"/>
  <c r="J453" i="179"/>
  <c r="I453" i="179"/>
  <c r="H453" i="179"/>
  <c r="F453" i="179"/>
  <c r="D453" i="179"/>
  <c r="E453" i="179" s="1"/>
  <c r="B453" i="179"/>
  <c r="J452" i="179"/>
  <c r="I452" i="179"/>
  <c r="H452" i="179"/>
  <c r="F452" i="179"/>
  <c r="D452" i="179"/>
  <c r="E452" i="179" s="1"/>
  <c r="B452" i="179"/>
  <c r="J451" i="179"/>
  <c r="I451" i="179"/>
  <c r="H451" i="179"/>
  <c r="F451" i="179"/>
  <c r="D451" i="179"/>
  <c r="E451" i="179" s="1"/>
  <c r="B451" i="179"/>
  <c r="J450" i="179"/>
  <c r="I450" i="179"/>
  <c r="H450" i="179"/>
  <c r="F450" i="179"/>
  <c r="D450" i="179"/>
  <c r="E450" i="179" s="1"/>
  <c r="B450" i="179"/>
  <c r="J449" i="179"/>
  <c r="I449" i="179"/>
  <c r="H449" i="179"/>
  <c r="F449" i="179"/>
  <c r="D449" i="179"/>
  <c r="E449" i="179" s="1"/>
  <c r="B449" i="179"/>
  <c r="J448" i="179"/>
  <c r="I448" i="179"/>
  <c r="H448" i="179"/>
  <c r="F448" i="179"/>
  <c r="D448" i="179"/>
  <c r="E448" i="179" s="1"/>
  <c r="B448" i="179"/>
  <c r="J447" i="179"/>
  <c r="I447" i="179"/>
  <c r="H447" i="179"/>
  <c r="F447" i="179"/>
  <c r="D447" i="179"/>
  <c r="E447" i="179" s="1"/>
  <c r="B447" i="179"/>
  <c r="J446" i="179"/>
  <c r="I446" i="179"/>
  <c r="H446" i="179"/>
  <c r="F446" i="179"/>
  <c r="D446" i="179"/>
  <c r="E446" i="179" s="1"/>
  <c r="B446" i="179"/>
  <c r="J445" i="179"/>
  <c r="I445" i="179"/>
  <c r="H445" i="179"/>
  <c r="F445" i="179"/>
  <c r="D445" i="179"/>
  <c r="E445" i="179" s="1"/>
  <c r="B445" i="179"/>
  <c r="J444" i="179"/>
  <c r="I444" i="179"/>
  <c r="H444" i="179"/>
  <c r="F444" i="179"/>
  <c r="D444" i="179"/>
  <c r="E444" i="179" s="1"/>
  <c r="B444" i="179"/>
  <c r="J443" i="179"/>
  <c r="I443" i="179"/>
  <c r="H443" i="179"/>
  <c r="F443" i="179"/>
  <c r="D443" i="179"/>
  <c r="E443" i="179" s="1"/>
  <c r="B443" i="179"/>
  <c r="J442" i="179"/>
  <c r="I442" i="179"/>
  <c r="H442" i="179"/>
  <c r="F442" i="179"/>
  <c r="D442" i="179"/>
  <c r="E442" i="179" s="1"/>
  <c r="B442" i="179"/>
  <c r="J441" i="179"/>
  <c r="I441" i="179"/>
  <c r="H441" i="179"/>
  <c r="F441" i="179"/>
  <c r="D441" i="179"/>
  <c r="E441" i="179" s="1"/>
  <c r="B441" i="179"/>
  <c r="J440" i="179"/>
  <c r="I440" i="179"/>
  <c r="H440" i="179"/>
  <c r="F440" i="179"/>
  <c r="D440" i="179"/>
  <c r="E440" i="179" s="1"/>
  <c r="B440" i="179"/>
  <c r="J439" i="179"/>
  <c r="I439" i="179"/>
  <c r="H439" i="179"/>
  <c r="F439" i="179"/>
  <c r="D439" i="179"/>
  <c r="E439" i="179" s="1"/>
  <c r="B439" i="179"/>
  <c r="J438" i="179"/>
  <c r="I438" i="179"/>
  <c r="H438" i="179"/>
  <c r="F438" i="179"/>
  <c r="D438" i="179"/>
  <c r="E438" i="179" s="1"/>
  <c r="B438" i="179"/>
  <c r="J437" i="179"/>
  <c r="I437" i="179"/>
  <c r="H437" i="179"/>
  <c r="F437" i="179"/>
  <c r="D437" i="179"/>
  <c r="E437" i="179" s="1"/>
  <c r="B437" i="179"/>
  <c r="J436" i="179"/>
  <c r="I436" i="179"/>
  <c r="H436" i="179"/>
  <c r="F436" i="179"/>
  <c r="D436" i="179"/>
  <c r="E436" i="179" s="1"/>
  <c r="B436" i="179"/>
  <c r="J435" i="179"/>
  <c r="I435" i="179"/>
  <c r="H435" i="179"/>
  <c r="F435" i="179"/>
  <c r="D435" i="179"/>
  <c r="E435" i="179" s="1"/>
  <c r="B435" i="179"/>
  <c r="J434" i="179"/>
  <c r="I434" i="179"/>
  <c r="H434" i="179"/>
  <c r="F434" i="179"/>
  <c r="D434" i="179"/>
  <c r="E434" i="179" s="1"/>
  <c r="B434" i="179"/>
  <c r="J433" i="179"/>
  <c r="I433" i="179"/>
  <c r="H433" i="179"/>
  <c r="F433" i="179"/>
  <c r="D433" i="179"/>
  <c r="E433" i="179" s="1"/>
  <c r="B433" i="179"/>
  <c r="J432" i="179"/>
  <c r="I432" i="179"/>
  <c r="H432" i="179"/>
  <c r="F432" i="179"/>
  <c r="D432" i="179"/>
  <c r="E432" i="179" s="1"/>
  <c r="B432" i="179"/>
  <c r="J431" i="179"/>
  <c r="I431" i="179"/>
  <c r="H431" i="179"/>
  <c r="F431" i="179"/>
  <c r="D431" i="179"/>
  <c r="E431" i="179" s="1"/>
  <c r="B431" i="179"/>
  <c r="J430" i="179"/>
  <c r="I430" i="179"/>
  <c r="H430" i="179"/>
  <c r="F430" i="179"/>
  <c r="D430" i="179"/>
  <c r="E430" i="179" s="1"/>
  <c r="B430" i="179"/>
  <c r="J429" i="179"/>
  <c r="I429" i="179"/>
  <c r="H429" i="179"/>
  <c r="F429" i="179"/>
  <c r="D429" i="179"/>
  <c r="E429" i="179" s="1"/>
  <c r="B429" i="179"/>
  <c r="J428" i="179"/>
  <c r="I428" i="179"/>
  <c r="H428" i="179"/>
  <c r="F428" i="179"/>
  <c r="D428" i="179"/>
  <c r="E428" i="179" s="1"/>
  <c r="B428" i="179"/>
  <c r="J427" i="179"/>
  <c r="I427" i="179"/>
  <c r="H427" i="179"/>
  <c r="F427" i="179"/>
  <c r="D427" i="179"/>
  <c r="E427" i="179" s="1"/>
  <c r="B427" i="179"/>
  <c r="J426" i="179"/>
  <c r="I426" i="179"/>
  <c r="H426" i="179"/>
  <c r="F426" i="179"/>
  <c r="D426" i="179"/>
  <c r="E426" i="179" s="1"/>
  <c r="B426" i="179"/>
  <c r="J425" i="179"/>
  <c r="I425" i="179"/>
  <c r="H425" i="179"/>
  <c r="F425" i="179"/>
  <c r="D425" i="179"/>
  <c r="E425" i="179" s="1"/>
  <c r="B425" i="179"/>
  <c r="J424" i="179"/>
  <c r="I424" i="179"/>
  <c r="H424" i="179"/>
  <c r="F424" i="179"/>
  <c r="D424" i="179"/>
  <c r="E424" i="179" s="1"/>
  <c r="B424" i="179"/>
  <c r="J423" i="179"/>
  <c r="I423" i="179"/>
  <c r="H423" i="179"/>
  <c r="F423" i="179"/>
  <c r="D423" i="179"/>
  <c r="E423" i="179" s="1"/>
  <c r="B423" i="179"/>
  <c r="J422" i="179"/>
  <c r="I422" i="179"/>
  <c r="H422" i="179"/>
  <c r="F422" i="179"/>
  <c r="D422" i="179"/>
  <c r="E422" i="179" s="1"/>
  <c r="B422" i="179"/>
  <c r="J421" i="179"/>
  <c r="I421" i="179"/>
  <c r="H421" i="179"/>
  <c r="F421" i="179"/>
  <c r="D421" i="179"/>
  <c r="E421" i="179" s="1"/>
  <c r="B421" i="179"/>
  <c r="J420" i="179"/>
  <c r="I420" i="179"/>
  <c r="H420" i="179"/>
  <c r="F420" i="179"/>
  <c r="D420" i="179"/>
  <c r="E420" i="179" s="1"/>
  <c r="B420" i="179"/>
  <c r="J419" i="179"/>
  <c r="I419" i="179"/>
  <c r="H419" i="179"/>
  <c r="F419" i="179"/>
  <c r="D419" i="179"/>
  <c r="E419" i="179" s="1"/>
  <c r="B419" i="179"/>
  <c r="J418" i="179"/>
  <c r="I418" i="179"/>
  <c r="H418" i="179"/>
  <c r="F418" i="179"/>
  <c r="D418" i="179"/>
  <c r="E418" i="179" s="1"/>
  <c r="B418" i="179"/>
  <c r="J417" i="179"/>
  <c r="I417" i="179"/>
  <c r="H417" i="179"/>
  <c r="F417" i="179"/>
  <c r="D417" i="179"/>
  <c r="E417" i="179" s="1"/>
  <c r="B417" i="179"/>
  <c r="J416" i="179"/>
  <c r="I416" i="179"/>
  <c r="H416" i="179"/>
  <c r="F416" i="179"/>
  <c r="D416" i="179"/>
  <c r="E416" i="179" s="1"/>
  <c r="B416" i="179"/>
  <c r="J415" i="179"/>
  <c r="I415" i="179"/>
  <c r="H415" i="179"/>
  <c r="F415" i="179"/>
  <c r="D415" i="179"/>
  <c r="E415" i="179" s="1"/>
  <c r="B415" i="179"/>
  <c r="J414" i="179"/>
  <c r="I414" i="179"/>
  <c r="H414" i="179"/>
  <c r="F414" i="179"/>
  <c r="D414" i="179"/>
  <c r="E414" i="179" s="1"/>
  <c r="B414" i="179"/>
  <c r="J413" i="179"/>
  <c r="I413" i="179"/>
  <c r="H413" i="179"/>
  <c r="F413" i="179"/>
  <c r="D413" i="179"/>
  <c r="E413" i="179" s="1"/>
  <c r="B413" i="179"/>
  <c r="J412" i="179"/>
  <c r="I412" i="179"/>
  <c r="H412" i="179"/>
  <c r="F412" i="179"/>
  <c r="D412" i="179"/>
  <c r="E412" i="179" s="1"/>
  <c r="B412" i="179"/>
  <c r="J411" i="179"/>
  <c r="I411" i="179"/>
  <c r="H411" i="179"/>
  <c r="F411" i="179"/>
  <c r="D411" i="179"/>
  <c r="E411" i="179" s="1"/>
  <c r="B411" i="179"/>
  <c r="J410" i="179"/>
  <c r="I410" i="179"/>
  <c r="H410" i="179"/>
  <c r="F410" i="179"/>
  <c r="D410" i="179"/>
  <c r="E410" i="179" s="1"/>
  <c r="B410" i="179"/>
  <c r="J409" i="179"/>
  <c r="I409" i="179"/>
  <c r="H409" i="179"/>
  <c r="F409" i="179"/>
  <c r="D409" i="179"/>
  <c r="E409" i="179" s="1"/>
  <c r="B409" i="179"/>
  <c r="J408" i="179"/>
  <c r="I408" i="179"/>
  <c r="H408" i="179"/>
  <c r="F408" i="179"/>
  <c r="D408" i="179"/>
  <c r="E408" i="179" s="1"/>
  <c r="B408" i="179"/>
  <c r="J407" i="179"/>
  <c r="I407" i="179"/>
  <c r="H407" i="179"/>
  <c r="F407" i="179"/>
  <c r="D407" i="179"/>
  <c r="E407" i="179" s="1"/>
  <c r="B407" i="179"/>
  <c r="J406" i="179"/>
  <c r="I406" i="179"/>
  <c r="H406" i="179"/>
  <c r="F406" i="179"/>
  <c r="D406" i="179"/>
  <c r="E406" i="179" s="1"/>
  <c r="B406" i="179"/>
  <c r="J405" i="179"/>
  <c r="I405" i="179"/>
  <c r="H405" i="179"/>
  <c r="F405" i="179"/>
  <c r="D405" i="179"/>
  <c r="E405" i="179" s="1"/>
  <c r="B405" i="179"/>
  <c r="J404" i="179"/>
  <c r="I404" i="179"/>
  <c r="H404" i="179"/>
  <c r="F404" i="179"/>
  <c r="D404" i="179"/>
  <c r="E404" i="179" s="1"/>
  <c r="B404" i="179"/>
  <c r="J403" i="179"/>
  <c r="I403" i="179"/>
  <c r="H403" i="179"/>
  <c r="F403" i="179"/>
  <c r="D403" i="179"/>
  <c r="E403" i="179" s="1"/>
  <c r="B403" i="179"/>
  <c r="J402" i="179"/>
  <c r="I402" i="179"/>
  <c r="H402" i="179"/>
  <c r="F402" i="179"/>
  <c r="D402" i="179"/>
  <c r="E402" i="179" s="1"/>
  <c r="B402" i="179"/>
  <c r="J401" i="179"/>
  <c r="I401" i="179"/>
  <c r="H401" i="179"/>
  <c r="F401" i="179"/>
  <c r="D401" i="179"/>
  <c r="E401" i="179" s="1"/>
  <c r="B401" i="179"/>
  <c r="J400" i="179"/>
  <c r="I400" i="179"/>
  <c r="H400" i="179"/>
  <c r="F400" i="179"/>
  <c r="D400" i="179"/>
  <c r="E400" i="179" s="1"/>
  <c r="B400" i="179"/>
  <c r="J399" i="179"/>
  <c r="I399" i="179"/>
  <c r="H399" i="179"/>
  <c r="F399" i="179"/>
  <c r="D399" i="179"/>
  <c r="E399" i="179" s="1"/>
  <c r="B399" i="179"/>
  <c r="J398" i="179"/>
  <c r="I398" i="179"/>
  <c r="H398" i="179"/>
  <c r="F398" i="179"/>
  <c r="D398" i="179"/>
  <c r="E398" i="179" s="1"/>
  <c r="B398" i="179"/>
  <c r="J397" i="179"/>
  <c r="I397" i="179"/>
  <c r="H397" i="179"/>
  <c r="F397" i="179"/>
  <c r="D397" i="179"/>
  <c r="E397" i="179" s="1"/>
  <c r="B397" i="179"/>
  <c r="J396" i="179"/>
  <c r="I396" i="179"/>
  <c r="H396" i="179"/>
  <c r="F396" i="179"/>
  <c r="D396" i="179"/>
  <c r="E396" i="179" s="1"/>
  <c r="B396" i="179"/>
  <c r="J395" i="179"/>
  <c r="I395" i="179"/>
  <c r="H395" i="179"/>
  <c r="F395" i="179"/>
  <c r="D395" i="179"/>
  <c r="E395" i="179" s="1"/>
  <c r="B395" i="179"/>
  <c r="J394" i="179"/>
  <c r="I394" i="179"/>
  <c r="H394" i="179"/>
  <c r="F394" i="179"/>
  <c r="D394" i="179"/>
  <c r="E394" i="179" s="1"/>
  <c r="B394" i="179"/>
  <c r="J393" i="179"/>
  <c r="I393" i="179"/>
  <c r="H393" i="179"/>
  <c r="F393" i="179"/>
  <c r="D393" i="179"/>
  <c r="E393" i="179" s="1"/>
  <c r="B393" i="179"/>
  <c r="J392" i="179"/>
  <c r="I392" i="179"/>
  <c r="H392" i="179"/>
  <c r="F392" i="179"/>
  <c r="D392" i="179"/>
  <c r="E392" i="179" s="1"/>
  <c r="B392" i="179"/>
  <c r="J391" i="179"/>
  <c r="I391" i="179"/>
  <c r="H391" i="179"/>
  <c r="F391" i="179"/>
  <c r="D391" i="179"/>
  <c r="E391" i="179" s="1"/>
  <c r="B391" i="179"/>
  <c r="J390" i="179"/>
  <c r="I390" i="179"/>
  <c r="H390" i="179"/>
  <c r="F390" i="179"/>
  <c r="D390" i="179"/>
  <c r="E390" i="179" s="1"/>
  <c r="B390" i="179"/>
  <c r="J389" i="179"/>
  <c r="I389" i="179"/>
  <c r="H389" i="179"/>
  <c r="F389" i="179"/>
  <c r="D389" i="179"/>
  <c r="E389" i="179" s="1"/>
  <c r="B389" i="179"/>
  <c r="J388" i="179"/>
  <c r="I388" i="179"/>
  <c r="H388" i="179"/>
  <c r="F388" i="179"/>
  <c r="D388" i="179"/>
  <c r="E388" i="179" s="1"/>
  <c r="B388" i="179"/>
  <c r="J387" i="179"/>
  <c r="I387" i="179"/>
  <c r="H387" i="179"/>
  <c r="F387" i="179"/>
  <c r="D387" i="179"/>
  <c r="E387" i="179" s="1"/>
  <c r="B387" i="179"/>
  <c r="J386" i="179"/>
  <c r="I386" i="179"/>
  <c r="H386" i="179"/>
  <c r="F386" i="179"/>
  <c r="D386" i="179"/>
  <c r="E386" i="179" s="1"/>
  <c r="B386" i="179"/>
  <c r="J385" i="179"/>
  <c r="I385" i="179"/>
  <c r="H385" i="179"/>
  <c r="F385" i="179"/>
  <c r="D385" i="179"/>
  <c r="E385" i="179" s="1"/>
  <c r="B385" i="179"/>
  <c r="J384" i="179"/>
  <c r="I384" i="179"/>
  <c r="H384" i="179"/>
  <c r="F384" i="179"/>
  <c r="D384" i="179"/>
  <c r="E384" i="179" s="1"/>
  <c r="B384" i="179"/>
  <c r="J383" i="179"/>
  <c r="I383" i="179"/>
  <c r="H383" i="179"/>
  <c r="F383" i="179"/>
  <c r="D383" i="179"/>
  <c r="E383" i="179" s="1"/>
  <c r="B383" i="179"/>
  <c r="J382" i="179"/>
  <c r="I382" i="179"/>
  <c r="H382" i="179"/>
  <c r="F382" i="179"/>
  <c r="D382" i="179"/>
  <c r="E382" i="179" s="1"/>
  <c r="B382" i="179"/>
  <c r="J381" i="179"/>
  <c r="I381" i="179"/>
  <c r="H381" i="179"/>
  <c r="F381" i="179"/>
  <c r="D381" i="179"/>
  <c r="E381" i="179" s="1"/>
  <c r="B381" i="179"/>
  <c r="J380" i="179"/>
  <c r="I380" i="179"/>
  <c r="H380" i="179"/>
  <c r="F380" i="179"/>
  <c r="D380" i="179"/>
  <c r="E380" i="179" s="1"/>
  <c r="B380" i="179"/>
  <c r="J379" i="179"/>
  <c r="I379" i="179"/>
  <c r="H379" i="179"/>
  <c r="F379" i="179"/>
  <c r="D379" i="179"/>
  <c r="E379" i="179" s="1"/>
  <c r="B379" i="179"/>
  <c r="J378" i="179"/>
  <c r="I378" i="179"/>
  <c r="H378" i="179"/>
  <c r="F378" i="179"/>
  <c r="D378" i="179"/>
  <c r="E378" i="179" s="1"/>
  <c r="B378" i="179"/>
  <c r="J377" i="179"/>
  <c r="I377" i="179"/>
  <c r="H377" i="179"/>
  <c r="F377" i="179"/>
  <c r="D377" i="179"/>
  <c r="E377" i="179" s="1"/>
  <c r="B377" i="179"/>
  <c r="J376" i="179"/>
  <c r="I376" i="179"/>
  <c r="H376" i="179"/>
  <c r="F376" i="179"/>
  <c r="D376" i="179"/>
  <c r="E376" i="179" s="1"/>
  <c r="B376" i="179"/>
  <c r="J375" i="179"/>
  <c r="I375" i="179"/>
  <c r="H375" i="179"/>
  <c r="F375" i="179"/>
  <c r="D375" i="179"/>
  <c r="E375" i="179" s="1"/>
  <c r="B375" i="179"/>
  <c r="J374" i="179"/>
  <c r="I374" i="179"/>
  <c r="H374" i="179"/>
  <c r="F374" i="179"/>
  <c r="D374" i="179"/>
  <c r="E374" i="179" s="1"/>
  <c r="B374" i="179"/>
  <c r="J373" i="179"/>
  <c r="I373" i="179"/>
  <c r="H373" i="179"/>
  <c r="F373" i="179"/>
  <c r="D373" i="179"/>
  <c r="E373" i="179" s="1"/>
  <c r="B373" i="179"/>
  <c r="J372" i="179"/>
  <c r="I372" i="179"/>
  <c r="H372" i="179"/>
  <c r="F372" i="179"/>
  <c r="D372" i="179"/>
  <c r="E372" i="179" s="1"/>
  <c r="B372" i="179"/>
  <c r="J371" i="179"/>
  <c r="I371" i="179"/>
  <c r="H371" i="179"/>
  <c r="F371" i="179"/>
  <c r="D371" i="179"/>
  <c r="E371" i="179" s="1"/>
  <c r="B371" i="179"/>
  <c r="J370" i="179"/>
  <c r="I370" i="179"/>
  <c r="H370" i="179"/>
  <c r="F370" i="179"/>
  <c r="D370" i="179"/>
  <c r="E370" i="179" s="1"/>
  <c r="B370" i="179"/>
  <c r="J369" i="179"/>
  <c r="I369" i="179"/>
  <c r="H369" i="179"/>
  <c r="F369" i="179"/>
  <c r="D369" i="179"/>
  <c r="E369" i="179" s="1"/>
  <c r="B369" i="179"/>
  <c r="J368" i="179"/>
  <c r="I368" i="179"/>
  <c r="H368" i="179"/>
  <c r="F368" i="179"/>
  <c r="D368" i="179"/>
  <c r="E368" i="179" s="1"/>
  <c r="B368" i="179"/>
  <c r="J367" i="179"/>
  <c r="I367" i="179"/>
  <c r="H367" i="179"/>
  <c r="F367" i="179"/>
  <c r="D367" i="179"/>
  <c r="E367" i="179" s="1"/>
  <c r="B367" i="179"/>
  <c r="J366" i="179"/>
  <c r="I366" i="179"/>
  <c r="H366" i="179"/>
  <c r="F366" i="179"/>
  <c r="D366" i="179"/>
  <c r="E366" i="179" s="1"/>
  <c r="B366" i="179"/>
  <c r="J365" i="179"/>
  <c r="I365" i="179"/>
  <c r="H365" i="179"/>
  <c r="F365" i="179"/>
  <c r="D365" i="179"/>
  <c r="E365" i="179" s="1"/>
  <c r="B365" i="179"/>
  <c r="J364" i="179"/>
  <c r="I364" i="179"/>
  <c r="H364" i="179"/>
  <c r="F364" i="179"/>
  <c r="D364" i="179"/>
  <c r="E364" i="179" s="1"/>
  <c r="B364" i="179"/>
  <c r="J363" i="179"/>
  <c r="I363" i="179"/>
  <c r="H363" i="179"/>
  <c r="F363" i="179"/>
  <c r="D363" i="179"/>
  <c r="E363" i="179" s="1"/>
  <c r="B363" i="179"/>
  <c r="J362" i="179"/>
  <c r="I362" i="179"/>
  <c r="H362" i="179"/>
  <c r="F362" i="179"/>
  <c r="D362" i="179"/>
  <c r="E362" i="179" s="1"/>
  <c r="B362" i="179"/>
  <c r="J361" i="179"/>
  <c r="I361" i="179"/>
  <c r="H361" i="179"/>
  <c r="F361" i="179"/>
  <c r="D361" i="179"/>
  <c r="E361" i="179" s="1"/>
  <c r="B361" i="179"/>
  <c r="J360" i="179"/>
  <c r="I360" i="179"/>
  <c r="H360" i="179"/>
  <c r="F360" i="179"/>
  <c r="D360" i="179"/>
  <c r="E360" i="179" s="1"/>
  <c r="B360" i="179"/>
  <c r="J359" i="179"/>
  <c r="I359" i="179"/>
  <c r="H359" i="179"/>
  <c r="F359" i="179"/>
  <c r="D359" i="179"/>
  <c r="E359" i="179" s="1"/>
  <c r="B359" i="179"/>
  <c r="J358" i="179"/>
  <c r="I358" i="179"/>
  <c r="H358" i="179"/>
  <c r="F358" i="179"/>
  <c r="D358" i="179"/>
  <c r="E358" i="179" s="1"/>
  <c r="B358" i="179"/>
  <c r="J357" i="179"/>
  <c r="I357" i="179"/>
  <c r="H357" i="179"/>
  <c r="F357" i="179"/>
  <c r="D357" i="179"/>
  <c r="E357" i="179" s="1"/>
  <c r="B357" i="179"/>
  <c r="J356" i="179"/>
  <c r="I356" i="179"/>
  <c r="H356" i="179"/>
  <c r="F356" i="179"/>
  <c r="D356" i="179"/>
  <c r="E356" i="179" s="1"/>
  <c r="B356" i="179"/>
  <c r="J355" i="179"/>
  <c r="I355" i="179"/>
  <c r="H355" i="179"/>
  <c r="F355" i="179"/>
  <c r="D355" i="179"/>
  <c r="E355" i="179" s="1"/>
  <c r="B355" i="179"/>
  <c r="J354" i="179"/>
  <c r="I354" i="179"/>
  <c r="H354" i="179"/>
  <c r="F354" i="179"/>
  <c r="D354" i="179"/>
  <c r="E354" i="179" s="1"/>
  <c r="B354" i="179"/>
  <c r="J353" i="179"/>
  <c r="I353" i="179"/>
  <c r="H353" i="179"/>
  <c r="F353" i="179"/>
  <c r="D353" i="179"/>
  <c r="E353" i="179" s="1"/>
  <c r="B353" i="179"/>
  <c r="J352" i="179"/>
  <c r="I352" i="179"/>
  <c r="H352" i="179"/>
  <c r="F352" i="179"/>
  <c r="D352" i="179"/>
  <c r="E352" i="179" s="1"/>
  <c r="B352" i="179"/>
  <c r="J351" i="179"/>
  <c r="I351" i="179"/>
  <c r="H351" i="179"/>
  <c r="F351" i="179"/>
  <c r="D351" i="179"/>
  <c r="E351" i="179" s="1"/>
  <c r="B351" i="179"/>
  <c r="J350" i="179"/>
  <c r="I350" i="179"/>
  <c r="H350" i="179"/>
  <c r="F350" i="179"/>
  <c r="D350" i="179"/>
  <c r="E350" i="179" s="1"/>
  <c r="B350" i="179"/>
  <c r="J349" i="179"/>
  <c r="I349" i="179"/>
  <c r="H349" i="179"/>
  <c r="F349" i="179"/>
  <c r="D349" i="179"/>
  <c r="E349" i="179" s="1"/>
  <c r="B349" i="179"/>
  <c r="J348" i="179"/>
  <c r="I348" i="179"/>
  <c r="H348" i="179"/>
  <c r="F348" i="179"/>
  <c r="D348" i="179"/>
  <c r="E348" i="179" s="1"/>
  <c r="B348" i="179"/>
  <c r="J347" i="179"/>
  <c r="I347" i="179"/>
  <c r="H347" i="179"/>
  <c r="F347" i="179"/>
  <c r="D347" i="179"/>
  <c r="E347" i="179" s="1"/>
  <c r="B347" i="179"/>
  <c r="J346" i="179"/>
  <c r="I346" i="179"/>
  <c r="H346" i="179"/>
  <c r="F346" i="179"/>
  <c r="D346" i="179"/>
  <c r="E346" i="179" s="1"/>
  <c r="B346" i="179"/>
  <c r="J345" i="179"/>
  <c r="I345" i="179"/>
  <c r="H345" i="179"/>
  <c r="F345" i="179"/>
  <c r="D345" i="179"/>
  <c r="E345" i="179" s="1"/>
  <c r="B345" i="179"/>
  <c r="J344" i="179"/>
  <c r="I344" i="179"/>
  <c r="H344" i="179"/>
  <c r="F344" i="179"/>
  <c r="D344" i="179"/>
  <c r="E344" i="179" s="1"/>
  <c r="B344" i="179"/>
  <c r="J343" i="179"/>
  <c r="I343" i="179"/>
  <c r="H343" i="179"/>
  <c r="F343" i="179"/>
  <c r="D343" i="179"/>
  <c r="E343" i="179" s="1"/>
  <c r="B343" i="179"/>
  <c r="J342" i="179"/>
  <c r="I342" i="179"/>
  <c r="H342" i="179"/>
  <c r="F342" i="179"/>
  <c r="D342" i="179"/>
  <c r="E342" i="179" s="1"/>
  <c r="B342" i="179"/>
  <c r="J341" i="179"/>
  <c r="I341" i="179"/>
  <c r="H341" i="179"/>
  <c r="F341" i="179"/>
  <c r="D341" i="179"/>
  <c r="E341" i="179" s="1"/>
  <c r="B341" i="179"/>
  <c r="J340" i="179"/>
  <c r="I340" i="179"/>
  <c r="H340" i="179"/>
  <c r="F340" i="179"/>
  <c r="D340" i="179"/>
  <c r="E340" i="179" s="1"/>
  <c r="B340" i="179"/>
  <c r="J339" i="179"/>
  <c r="I339" i="179"/>
  <c r="H339" i="179"/>
  <c r="F339" i="179"/>
  <c r="D339" i="179"/>
  <c r="E339" i="179" s="1"/>
  <c r="B339" i="179"/>
  <c r="J338" i="179"/>
  <c r="I338" i="179"/>
  <c r="H338" i="179"/>
  <c r="F338" i="179"/>
  <c r="D338" i="179"/>
  <c r="E338" i="179" s="1"/>
  <c r="B338" i="179"/>
  <c r="J337" i="179"/>
  <c r="I337" i="179"/>
  <c r="H337" i="179"/>
  <c r="F337" i="179"/>
  <c r="D337" i="179"/>
  <c r="E337" i="179" s="1"/>
  <c r="B337" i="179"/>
  <c r="J336" i="179"/>
  <c r="I336" i="179"/>
  <c r="H336" i="179"/>
  <c r="F336" i="179"/>
  <c r="D336" i="179"/>
  <c r="E336" i="179" s="1"/>
  <c r="B336" i="179"/>
  <c r="J335" i="179"/>
  <c r="I335" i="179"/>
  <c r="H335" i="179"/>
  <c r="F335" i="179"/>
  <c r="D335" i="179"/>
  <c r="E335" i="179" s="1"/>
  <c r="B335" i="179"/>
  <c r="J334" i="179"/>
  <c r="I334" i="179"/>
  <c r="H334" i="179"/>
  <c r="F334" i="179"/>
  <c r="D334" i="179"/>
  <c r="E334" i="179" s="1"/>
  <c r="B334" i="179"/>
  <c r="J333" i="179"/>
  <c r="I333" i="179"/>
  <c r="H333" i="179"/>
  <c r="F333" i="179"/>
  <c r="D333" i="179"/>
  <c r="E333" i="179" s="1"/>
  <c r="B333" i="179"/>
  <c r="J332" i="179"/>
  <c r="I332" i="179"/>
  <c r="H332" i="179"/>
  <c r="F332" i="179"/>
  <c r="D332" i="179"/>
  <c r="E332" i="179" s="1"/>
  <c r="B332" i="179"/>
  <c r="J331" i="179"/>
  <c r="I331" i="179"/>
  <c r="H331" i="179"/>
  <c r="F331" i="179"/>
  <c r="D331" i="179"/>
  <c r="E331" i="179" s="1"/>
  <c r="B331" i="179"/>
  <c r="J330" i="179"/>
  <c r="I330" i="179"/>
  <c r="H330" i="179"/>
  <c r="F330" i="179"/>
  <c r="D330" i="179"/>
  <c r="E330" i="179" s="1"/>
  <c r="B330" i="179"/>
  <c r="J329" i="179"/>
  <c r="I329" i="179"/>
  <c r="H329" i="179"/>
  <c r="F329" i="179"/>
  <c r="D329" i="179"/>
  <c r="E329" i="179" s="1"/>
  <c r="B329" i="179"/>
  <c r="J328" i="179"/>
  <c r="I328" i="179"/>
  <c r="H328" i="179"/>
  <c r="F328" i="179"/>
  <c r="D328" i="179"/>
  <c r="E328" i="179" s="1"/>
  <c r="B328" i="179"/>
  <c r="J327" i="179"/>
  <c r="I327" i="179"/>
  <c r="H327" i="179"/>
  <c r="F327" i="179"/>
  <c r="D327" i="179"/>
  <c r="E327" i="179" s="1"/>
  <c r="B327" i="179"/>
  <c r="J326" i="179"/>
  <c r="I326" i="179"/>
  <c r="H326" i="179"/>
  <c r="F326" i="179"/>
  <c r="D326" i="179"/>
  <c r="E326" i="179" s="1"/>
  <c r="B326" i="179"/>
  <c r="J325" i="179"/>
  <c r="I325" i="179"/>
  <c r="H325" i="179"/>
  <c r="F325" i="179"/>
  <c r="D325" i="179"/>
  <c r="E325" i="179" s="1"/>
  <c r="B325" i="179"/>
  <c r="J324" i="179"/>
  <c r="I324" i="179"/>
  <c r="H324" i="179"/>
  <c r="F324" i="179"/>
  <c r="D324" i="179"/>
  <c r="E324" i="179" s="1"/>
  <c r="B324" i="179"/>
  <c r="J323" i="179"/>
  <c r="I323" i="179"/>
  <c r="H323" i="179"/>
  <c r="F323" i="179"/>
  <c r="D323" i="179"/>
  <c r="E323" i="179" s="1"/>
  <c r="B323" i="179"/>
  <c r="J322" i="179"/>
  <c r="I322" i="179"/>
  <c r="H322" i="179"/>
  <c r="F322" i="179"/>
  <c r="D322" i="179"/>
  <c r="E322" i="179" s="1"/>
  <c r="B322" i="179"/>
  <c r="J321" i="179"/>
  <c r="I321" i="179"/>
  <c r="H321" i="179"/>
  <c r="F321" i="179"/>
  <c r="D321" i="179"/>
  <c r="E321" i="179" s="1"/>
  <c r="B321" i="179"/>
  <c r="J320" i="179"/>
  <c r="I320" i="179"/>
  <c r="H320" i="179"/>
  <c r="F320" i="179"/>
  <c r="D320" i="179"/>
  <c r="E320" i="179" s="1"/>
  <c r="B320" i="179"/>
  <c r="J319" i="179"/>
  <c r="I319" i="179"/>
  <c r="H319" i="179"/>
  <c r="F319" i="179"/>
  <c r="D319" i="179"/>
  <c r="E319" i="179" s="1"/>
  <c r="B319" i="179"/>
  <c r="J318" i="179"/>
  <c r="I318" i="179"/>
  <c r="H318" i="179"/>
  <c r="F318" i="179"/>
  <c r="D318" i="179"/>
  <c r="E318" i="179" s="1"/>
  <c r="B318" i="179"/>
  <c r="J317" i="179"/>
  <c r="I317" i="179"/>
  <c r="H317" i="179"/>
  <c r="F317" i="179"/>
  <c r="D317" i="179"/>
  <c r="E317" i="179" s="1"/>
  <c r="B317" i="179"/>
  <c r="J316" i="179"/>
  <c r="I316" i="179"/>
  <c r="H316" i="179"/>
  <c r="F316" i="179"/>
  <c r="D316" i="179"/>
  <c r="E316" i="179" s="1"/>
  <c r="B316" i="179"/>
  <c r="J315" i="179"/>
  <c r="I315" i="179"/>
  <c r="H315" i="179"/>
  <c r="F315" i="179"/>
  <c r="D315" i="179"/>
  <c r="E315" i="179" s="1"/>
  <c r="B315" i="179"/>
  <c r="J314" i="179"/>
  <c r="I314" i="179"/>
  <c r="H314" i="179"/>
  <c r="F314" i="179"/>
  <c r="D314" i="179"/>
  <c r="E314" i="179" s="1"/>
  <c r="B314" i="179"/>
  <c r="J313" i="179"/>
  <c r="I313" i="179"/>
  <c r="H313" i="179"/>
  <c r="F313" i="179"/>
  <c r="D313" i="179"/>
  <c r="E313" i="179" s="1"/>
  <c r="B313" i="179"/>
  <c r="J312" i="179"/>
  <c r="I312" i="179"/>
  <c r="H312" i="179"/>
  <c r="F312" i="179"/>
  <c r="D312" i="179"/>
  <c r="E312" i="179" s="1"/>
  <c r="B312" i="179"/>
  <c r="J311" i="179"/>
  <c r="I311" i="179"/>
  <c r="H311" i="179"/>
  <c r="F311" i="179"/>
  <c r="D311" i="179"/>
  <c r="E311" i="179" s="1"/>
  <c r="B311" i="179"/>
  <c r="J310" i="179"/>
  <c r="I310" i="179"/>
  <c r="H310" i="179"/>
  <c r="F310" i="179"/>
  <c r="D310" i="179"/>
  <c r="E310" i="179" s="1"/>
  <c r="B310" i="179"/>
  <c r="J309" i="179"/>
  <c r="I309" i="179"/>
  <c r="H309" i="179"/>
  <c r="F309" i="179"/>
  <c r="D309" i="179"/>
  <c r="E309" i="179" s="1"/>
  <c r="B309" i="179"/>
  <c r="J308" i="179"/>
  <c r="I308" i="179"/>
  <c r="H308" i="179"/>
  <c r="F308" i="179"/>
  <c r="D308" i="179"/>
  <c r="E308" i="179" s="1"/>
  <c r="B308" i="179"/>
  <c r="J307" i="179"/>
  <c r="I307" i="179"/>
  <c r="H307" i="179"/>
  <c r="F307" i="179"/>
  <c r="D307" i="179"/>
  <c r="E307" i="179" s="1"/>
  <c r="B307" i="179"/>
  <c r="J306" i="179"/>
  <c r="I306" i="179"/>
  <c r="H306" i="179"/>
  <c r="F306" i="179"/>
  <c r="D306" i="179"/>
  <c r="E306" i="179" s="1"/>
  <c r="B306" i="179"/>
  <c r="J305" i="179"/>
  <c r="I305" i="179"/>
  <c r="H305" i="179"/>
  <c r="F305" i="179"/>
  <c r="D305" i="179"/>
  <c r="E305" i="179" s="1"/>
  <c r="B305" i="179"/>
  <c r="J304" i="179"/>
  <c r="I304" i="179"/>
  <c r="H304" i="179"/>
  <c r="F304" i="179"/>
  <c r="D304" i="179"/>
  <c r="E304" i="179" s="1"/>
  <c r="B304" i="179"/>
  <c r="J303" i="179"/>
  <c r="I303" i="179"/>
  <c r="H303" i="179"/>
  <c r="F303" i="179"/>
  <c r="D303" i="179"/>
  <c r="E303" i="179" s="1"/>
  <c r="B303" i="179"/>
  <c r="J302" i="179"/>
  <c r="I302" i="179"/>
  <c r="H302" i="179"/>
  <c r="F302" i="179"/>
  <c r="D302" i="179"/>
  <c r="E302" i="179" s="1"/>
  <c r="B302" i="179"/>
  <c r="J301" i="179"/>
  <c r="I301" i="179"/>
  <c r="H301" i="179"/>
  <c r="F301" i="179"/>
  <c r="D301" i="179"/>
  <c r="E301" i="179" s="1"/>
  <c r="B301" i="179"/>
  <c r="J300" i="179"/>
  <c r="I300" i="179"/>
  <c r="H300" i="179"/>
  <c r="F300" i="179"/>
  <c r="D300" i="179"/>
  <c r="E300" i="179" s="1"/>
  <c r="B300" i="179"/>
  <c r="J299" i="179"/>
  <c r="I299" i="179"/>
  <c r="H299" i="179"/>
  <c r="F299" i="179"/>
  <c r="D299" i="179"/>
  <c r="E299" i="179" s="1"/>
  <c r="B299" i="179"/>
  <c r="J298" i="179"/>
  <c r="I298" i="179"/>
  <c r="H298" i="179"/>
  <c r="F298" i="179"/>
  <c r="D298" i="179"/>
  <c r="E298" i="179" s="1"/>
  <c r="B298" i="179"/>
  <c r="J297" i="179"/>
  <c r="I297" i="179"/>
  <c r="H297" i="179"/>
  <c r="F297" i="179"/>
  <c r="D297" i="179"/>
  <c r="E297" i="179" s="1"/>
  <c r="B297" i="179"/>
  <c r="J296" i="179"/>
  <c r="I296" i="179"/>
  <c r="H296" i="179"/>
  <c r="F296" i="179"/>
  <c r="D296" i="179"/>
  <c r="E296" i="179" s="1"/>
  <c r="B296" i="179"/>
  <c r="J295" i="179"/>
  <c r="I295" i="179"/>
  <c r="H295" i="179"/>
  <c r="F295" i="179"/>
  <c r="D295" i="179"/>
  <c r="E295" i="179" s="1"/>
  <c r="B295" i="179"/>
  <c r="J294" i="179"/>
  <c r="I294" i="179"/>
  <c r="H294" i="179"/>
  <c r="F294" i="179"/>
  <c r="D294" i="179"/>
  <c r="E294" i="179" s="1"/>
  <c r="B294" i="179"/>
  <c r="J293" i="179"/>
  <c r="I293" i="179"/>
  <c r="H293" i="179"/>
  <c r="F293" i="179"/>
  <c r="D293" i="179"/>
  <c r="E293" i="179" s="1"/>
  <c r="B293" i="179"/>
  <c r="J292" i="179"/>
  <c r="I292" i="179"/>
  <c r="H292" i="179"/>
  <c r="F292" i="179"/>
  <c r="D292" i="179"/>
  <c r="E292" i="179" s="1"/>
  <c r="B292" i="179"/>
  <c r="J291" i="179"/>
  <c r="I291" i="179"/>
  <c r="H291" i="179"/>
  <c r="F291" i="179"/>
  <c r="D291" i="179"/>
  <c r="E291" i="179" s="1"/>
  <c r="B291" i="179"/>
  <c r="J290" i="179"/>
  <c r="I290" i="179"/>
  <c r="H290" i="179"/>
  <c r="F290" i="179"/>
  <c r="D290" i="179"/>
  <c r="E290" i="179" s="1"/>
  <c r="B290" i="179"/>
  <c r="J289" i="179"/>
  <c r="I289" i="179"/>
  <c r="H289" i="179"/>
  <c r="F289" i="179"/>
  <c r="D289" i="179"/>
  <c r="E289" i="179" s="1"/>
  <c r="B289" i="179"/>
  <c r="J288" i="179"/>
  <c r="I288" i="179"/>
  <c r="H288" i="179"/>
  <c r="F288" i="179"/>
  <c r="D288" i="179"/>
  <c r="E288" i="179" s="1"/>
  <c r="B288" i="179"/>
  <c r="J287" i="179"/>
  <c r="I287" i="179"/>
  <c r="H287" i="179"/>
  <c r="F287" i="179"/>
  <c r="D287" i="179"/>
  <c r="E287" i="179" s="1"/>
  <c r="B287" i="179"/>
  <c r="J286" i="179"/>
  <c r="I286" i="179"/>
  <c r="H286" i="179"/>
  <c r="F286" i="179"/>
  <c r="D286" i="179"/>
  <c r="E286" i="179" s="1"/>
  <c r="B286" i="179"/>
  <c r="J285" i="179"/>
  <c r="I285" i="179"/>
  <c r="H285" i="179"/>
  <c r="F285" i="179"/>
  <c r="D285" i="179"/>
  <c r="E285" i="179" s="1"/>
  <c r="B285" i="179"/>
  <c r="J284" i="179"/>
  <c r="I284" i="179"/>
  <c r="H284" i="179"/>
  <c r="F284" i="179"/>
  <c r="D284" i="179"/>
  <c r="E284" i="179" s="1"/>
  <c r="B284" i="179"/>
  <c r="J283" i="179"/>
  <c r="I283" i="179"/>
  <c r="H283" i="179"/>
  <c r="F283" i="179"/>
  <c r="D283" i="179"/>
  <c r="E283" i="179" s="1"/>
  <c r="B283" i="179"/>
  <c r="J282" i="179"/>
  <c r="I282" i="179"/>
  <c r="H282" i="179"/>
  <c r="F282" i="179"/>
  <c r="D282" i="179"/>
  <c r="E282" i="179" s="1"/>
  <c r="B282" i="179"/>
  <c r="J281" i="179"/>
  <c r="I281" i="179"/>
  <c r="H281" i="179"/>
  <c r="F281" i="179"/>
  <c r="D281" i="179"/>
  <c r="E281" i="179" s="1"/>
  <c r="B281" i="179"/>
  <c r="J280" i="179"/>
  <c r="I280" i="179"/>
  <c r="H280" i="179"/>
  <c r="F280" i="179"/>
  <c r="D280" i="179"/>
  <c r="E280" i="179" s="1"/>
  <c r="B280" i="179"/>
  <c r="J279" i="179"/>
  <c r="I279" i="179"/>
  <c r="H279" i="179"/>
  <c r="F279" i="179"/>
  <c r="D279" i="179"/>
  <c r="E279" i="179" s="1"/>
  <c r="B279" i="179"/>
  <c r="J278" i="179"/>
  <c r="I278" i="179"/>
  <c r="H278" i="179"/>
  <c r="F278" i="179"/>
  <c r="D278" i="179"/>
  <c r="E278" i="179" s="1"/>
  <c r="B278" i="179"/>
  <c r="J277" i="179"/>
  <c r="I277" i="179"/>
  <c r="H277" i="179"/>
  <c r="F277" i="179"/>
  <c r="D277" i="179"/>
  <c r="E277" i="179" s="1"/>
  <c r="B277" i="179"/>
  <c r="J276" i="179"/>
  <c r="I276" i="179"/>
  <c r="H276" i="179"/>
  <c r="F276" i="179"/>
  <c r="D276" i="179"/>
  <c r="E276" i="179" s="1"/>
  <c r="B276" i="179"/>
  <c r="J275" i="179"/>
  <c r="I275" i="179"/>
  <c r="H275" i="179"/>
  <c r="F275" i="179"/>
  <c r="D275" i="179"/>
  <c r="E275" i="179" s="1"/>
  <c r="B275" i="179"/>
  <c r="J274" i="179"/>
  <c r="I274" i="179"/>
  <c r="H274" i="179"/>
  <c r="F274" i="179"/>
  <c r="D274" i="179"/>
  <c r="E274" i="179" s="1"/>
  <c r="B274" i="179"/>
  <c r="J273" i="179"/>
  <c r="I273" i="179"/>
  <c r="H273" i="179"/>
  <c r="F273" i="179"/>
  <c r="D273" i="179"/>
  <c r="E273" i="179" s="1"/>
  <c r="B273" i="179"/>
  <c r="J272" i="179"/>
  <c r="I272" i="179"/>
  <c r="H272" i="179"/>
  <c r="F272" i="179"/>
  <c r="D272" i="179"/>
  <c r="E272" i="179" s="1"/>
  <c r="B272" i="179"/>
  <c r="J271" i="179"/>
  <c r="I271" i="179"/>
  <c r="H271" i="179"/>
  <c r="F271" i="179"/>
  <c r="D271" i="179"/>
  <c r="E271" i="179" s="1"/>
  <c r="B271" i="179"/>
  <c r="J270" i="179"/>
  <c r="I270" i="179"/>
  <c r="H270" i="179"/>
  <c r="F270" i="179"/>
  <c r="D270" i="179"/>
  <c r="E270" i="179" s="1"/>
  <c r="B270" i="179"/>
  <c r="J269" i="179"/>
  <c r="I269" i="179"/>
  <c r="H269" i="179"/>
  <c r="F269" i="179"/>
  <c r="D269" i="179"/>
  <c r="E269" i="179" s="1"/>
  <c r="B269" i="179"/>
  <c r="J268" i="179"/>
  <c r="I268" i="179"/>
  <c r="H268" i="179"/>
  <c r="F268" i="179"/>
  <c r="D268" i="179"/>
  <c r="E268" i="179" s="1"/>
  <c r="B268" i="179"/>
  <c r="J267" i="179"/>
  <c r="I267" i="179"/>
  <c r="H267" i="179"/>
  <c r="F267" i="179"/>
  <c r="D267" i="179"/>
  <c r="E267" i="179" s="1"/>
  <c r="B267" i="179"/>
  <c r="J266" i="179"/>
  <c r="I266" i="179"/>
  <c r="H266" i="179"/>
  <c r="F266" i="179"/>
  <c r="D266" i="179"/>
  <c r="E266" i="179" s="1"/>
  <c r="B266" i="179"/>
  <c r="J265" i="179"/>
  <c r="I265" i="179"/>
  <c r="H265" i="179"/>
  <c r="F265" i="179"/>
  <c r="D265" i="179"/>
  <c r="E265" i="179" s="1"/>
  <c r="B265" i="179"/>
  <c r="J264" i="179"/>
  <c r="I264" i="179"/>
  <c r="H264" i="179"/>
  <c r="F264" i="179"/>
  <c r="D264" i="179"/>
  <c r="E264" i="179" s="1"/>
  <c r="B264" i="179"/>
  <c r="J263" i="179"/>
  <c r="I263" i="179"/>
  <c r="H263" i="179"/>
  <c r="F263" i="179"/>
  <c r="D263" i="179"/>
  <c r="E263" i="179" s="1"/>
  <c r="B263" i="179"/>
  <c r="J262" i="179"/>
  <c r="I262" i="179"/>
  <c r="H262" i="179"/>
  <c r="F262" i="179"/>
  <c r="D262" i="179"/>
  <c r="E262" i="179" s="1"/>
  <c r="B262" i="179"/>
  <c r="J261" i="179"/>
  <c r="I261" i="179"/>
  <c r="H261" i="179"/>
  <c r="F261" i="179"/>
  <c r="D261" i="179"/>
  <c r="E261" i="179" s="1"/>
  <c r="B261" i="179"/>
  <c r="J260" i="179"/>
  <c r="I260" i="179"/>
  <c r="H260" i="179"/>
  <c r="F260" i="179"/>
  <c r="D260" i="179"/>
  <c r="E260" i="179" s="1"/>
  <c r="B260" i="179"/>
  <c r="J259" i="179"/>
  <c r="I259" i="179"/>
  <c r="H259" i="179"/>
  <c r="F259" i="179"/>
  <c r="D259" i="179"/>
  <c r="E259" i="179" s="1"/>
  <c r="B259" i="179"/>
  <c r="J258" i="179"/>
  <c r="I258" i="179"/>
  <c r="H258" i="179"/>
  <c r="F258" i="179"/>
  <c r="D258" i="179"/>
  <c r="E258" i="179" s="1"/>
  <c r="B258" i="179"/>
  <c r="J257" i="179"/>
  <c r="I257" i="179"/>
  <c r="H257" i="179"/>
  <c r="F257" i="179"/>
  <c r="D257" i="179"/>
  <c r="E257" i="179" s="1"/>
  <c r="B257" i="179"/>
  <c r="J256" i="179"/>
  <c r="I256" i="179"/>
  <c r="H256" i="179"/>
  <c r="F256" i="179"/>
  <c r="D256" i="179"/>
  <c r="E256" i="179" s="1"/>
  <c r="B256" i="179"/>
  <c r="J255" i="179"/>
  <c r="I255" i="179"/>
  <c r="H255" i="179"/>
  <c r="F255" i="179"/>
  <c r="D255" i="179"/>
  <c r="E255" i="179" s="1"/>
  <c r="B255" i="179"/>
  <c r="J254" i="179"/>
  <c r="I254" i="179"/>
  <c r="H254" i="179"/>
  <c r="F254" i="179"/>
  <c r="D254" i="179"/>
  <c r="E254" i="179" s="1"/>
  <c r="B254" i="179"/>
  <c r="J253" i="179"/>
  <c r="I253" i="179"/>
  <c r="H253" i="179"/>
  <c r="F253" i="179"/>
  <c r="D253" i="179"/>
  <c r="E253" i="179" s="1"/>
  <c r="B253" i="179"/>
  <c r="J252" i="179"/>
  <c r="I252" i="179"/>
  <c r="H252" i="179"/>
  <c r="F252" i="179"/>
  <c r="D252" i="179"/>
  <c r="E252" i="179" s="1"/>
  <c r="B252" i="179"/>
  <c r="J251" i="179"/>
  <c r="I251" i="179"/>
  <c r="H251" i="179"/>
  <c r="F251" i="179"/>
  <c r="D251" i="179"/>
  <c r="E251" i="179" s="1"/>
  <c r="B251" i="179"/>
  <c r="J250" i="179"/>
  <c r="I250" i="179"/>
  <c r="H250" i="179"/>
  <c r="F250" i="179"/>
  <c r="D250" i="179"/>
  <c r="E250" i="179" s="1"/>
  <c r="B250" i="179"/>
  <c r="J249" i="179"/>
  <c r="I249" i="179"/>
  <c r="H249" i="179"/>
  <c r="F249" i="179"/>
  <c r="D249" i="179"/>
  <c r="E249" i="179" s="1"/>
  <c r="B249" i="179"/>
  <c r="J248" i="179"/>
  <c r="I248" i="179"/>
  <c r="H248" i="179"/>
  <c r="F248" i="179"/>
  <c r="D248" i="179"/>
  <c r="E248" i="179" s="1"/>
  <c r="B248" i="179"/>
  <c r="J247" i="179"/>
  <c r="I247" i="179"/>
  <c r="H247" i="179"/>
  <c r="F247" i="179"/>
  <c r="D247" i="179"/>
  <c r="E247" i="179" s="1"/>
  <c r="B247" i="179"/>
  <c r="J246" i="179"/>
  <c r="I246" i="179"/>
  <c r="H246" i="179"/>
  <c r="F246" i="179"/>
  <c r="D246" i="179"/>
  <c r="E246" i="179" s="1"/>
  <c r="B246" i="179"/>
  <c r="J245" i="179"/>
  <c r="I245" i="179"/>
  <c r="H245" i="179"/>
  <c r="F245" i="179"/>
  <c r="D245" i="179"/>
  <c r="E245" i="179" s="1"/>
  <c r="B245" i="179"/>
  <c r="J244" i="179"/>
  <c r="I244" i="179"/>
  <c r="H244" i="179"/>
  <c r="F244" i="179"/>
  <c r="D244" i="179"/>
  <c r="E244" i="179" s="1"/>
  <c r="B244" i="179"/>
  <c r="J243" i="179"/>
  <c r="I243" i="179"/>
  <c r="H243" i="179"/>
  <c r="F243" i="179"/>
  <c r="D243" i="179"/>
  <c r="E243" i="179" s="1"/>
  <c r="B243" i="179"/>
  <c r="J242" i="179"/>
  <c r="I242" i="179"/>
  <c r="H242" i="179"/>
  <c r="F242" i="179"/>
  <c r="D242" i="179"/>
  <c r="E242" i="179" s="1"/>
  <c r="B242" i="179"/>
  <c r="J241" i="179"/>
  <c r="I241" i="179"/>
  <c r="H241" i="179"/>
  <c r="F241" i="179"/>
  <c r="D241" i="179"/>
  <c r="E241" i="179" s="1"/>
  <c r="B241" i="179"/>
  <c r="J240" i="179"/>
  <c r="I240" i="179"/>
  <c r="H240" i="179"/>
  <c r="F240" i="179"/>
  <c r="D240" i="179"/>
  <c r="E240" i="179" s="1"/>
  <c r="B240" i="179"/>
  <c r="J239" i="179"/>
  <c r="I239" i="179"/>
  <c r="H239" i="179"/>
  <c r="F239" i="179"/>
  <c r="D239" i="179"/>
  <c r="E239" i="179" s="1"/>
  <c r="B239" i="179"/>
  <c r="J238" i="179"/>
  <c r="I238" i="179"/>
  <c r="H238" i="179"/>
  <c r="F238" i="179"/>
  <c r="D238" i="179"/>
  <c r="E238" i="179" s="1"/>
  <c r="B238" i="179"/>
  <c r="J237" i="179"/>
  <c r="I237" i="179"/>
  <c r="H237" i="179"/>
  <c r="F237" i="179"/>
  <c r="D237" i="179"/>
  <c r="E237" i="179" s="1"/>
  <c r="B237" i="179"/>
  <c r="J236" i="179"/>
  <c r="I236" i="179"/>
  <c r="H236" i="179"/>
  <c r="F236" i="179"/>
  <c r="D236" i="179"/>
  <c r="E236" i="179" s="1"/>
  <c r="B236" i="179"/>
  <c r="J235" i="179"/>
  <c r="I235" i="179"/>
  <c r="H235" i="179"/>
  <c r="F235" i="179"/>
  <c r="D235" i="179"/>
  <c r="E235" i="179" s="1"/>
  <c r="B235" i="179"/>
  <c r="J234" i="179"/>
  <c r="I234" i="179"/>
  <c r="H234" i="179"/>
  <c r="F234" i="179"/>
  <c r="D234" i="179"/>
  <c r="E234" i="179" s="1"/>
  <c r="B234" i="179"/>
  <c r="J233" i="179"/>
  <c r="I233" i="179"/>
  <c r="H233" i="179"/>
  <c r="F233" i="179"/>
  <c r="D233" i="179"/>
  <c r="E233" i="179" s="1"/>
  <c r="B233" i="179"/>
  <c r="J232" i="179"/>
  <c r="I232" i="179"/>
  <c r="H232" i="179"/>
  <c r="F232" i="179"/>
  <c r="D232" i="179"/>
  <c r="E232" i="179" s="1"/>
  <c r="B232" i="179"/>
  <c r="J231" i="179"/>
  <c r="I231" i="179"/>
  <c r="H231" i="179"/>
  <c r="F231" i="179"/>
  <c r="D231" i="179"/>
  <c r="E231" i="179" s="1"/>
  <c r="B231" i="179"/>
  <c r="J230" i="179"/>
  <c r="I230" i="179"/>
  <c r="H230" i="179"/>
  <c r="F230" i="179"/>
  <c r="D230" i="179"/>
  <c r="E230" i="179" s="1"/>
  <c r="B230" i="179"/>
  <c r="J229" i="179"/>
  <c r="I229" i="179"/>
  <c r="H229" i="179"/>
  <c r="F229" i="179"/>
  <c r="D229" i="179"/>
  <c r="E229" i="179" s="1"/>
  <c r="B229" i="179"/>
  <c r="J228" i="179"/>
  <c r="I228" i="179"/>
  <c r="H228" i="179"/>
  <c r="F228" i="179"/>
  <c r="D228" i="179"/>
  <c r="E228" i="179" s="1"/>
  <c r="B228" i="179"/>
  <c r="J227" i="179"/>
  <c r="I227" i="179"/>
  <c r="H227" i="179"/>
  <c r="F227" i="179"/>
  <c r="D227" i="179"/>
  <c r="E227" i="179" s="1"/>
  <c r="B227" i="179"/>
  <c r="J226" i="179"/>
  <c r="I226" i="179"/>
  <c r="H226" i="179"/>
  <c r="F226" i="179"/>
  <c r="D226" i="179"/>
  <c r="E226" i="179" s="1"/>
  <c r="B226" i="179"/>
  <c r="J225" i="179"/>
  <c r="I225" i="179"/>
  <c r="H225" i="179"/>
  <c r="F225" i="179"/>
  <c r="D225" i="179"/>
  <c r="E225" i="179" s="1"/>
  <c r="B225" i="179"/>
  <c r="J224" i="179"/>
  <c r="I224" i="179"/>
  <c r="H224" i="179"/>
  <c r="F224" i="179"/>
  <c r="D224" i="179"/>
  <c r="E224" i="179" s="1"/>
  <c r="B224" i="179"/>
  <c r="J223" i="179"/>
  <c r="I223" i="179"/>
  <c r="H223" i="179"/>
  <c r="F223" i="179"/>
  <c r="D223" i="179"/>
  <c r="E223" i="179" s="1"/>
  <c r="B223" i="179"/>
  <c r="J222" i="179"/>
  <c r="I222" i="179"/>
  <c r="H222" i="179"/>
  <c r="F222" i="179"/>
  <c r="D222" i="179"/>
  <c r="E222" i="179" s="1"/>
  <c r="B222" i="179"/>
  <c r="J221" i="179"/>
  <c r="I221" i="179"/>
  <c r="H221" i="179"/>
  <c r="F221" i="179"/>
  <c r="D221" i="179"/>
  <c r="E221" i="179" s="1"/>
  <c r="B221" i="179"/>
  <c r="J220" i="179"/>
  <c r="I220" i="179"/>
  <c r="H220" i="179"/>
  <c r="F220" i="179"/>
  <c r="D220" i="179"/>
  <c r="E220" i="179" s="1"/>
  <c r="B220" i="179"/>
  <c r="J219" i="179"/>
  <c r="I219" i="179"/>
  <c r="H219" i="179"/>
  <c r="F219" i="179"/>
  <c r="D219" i="179"/>
  <c r="E219" i="179" s="1"/>
  <c r="B219" i="179"/>
  <c r="J218" i="179"/>
  <c r="I218" i="179"/>
  <c r="H218" i="179"/>
  <c r="F218" i="179"/>
  <c r="D218" i="179"/>
  <c r="E218" i="179" s="1"/>
  <c r="B218" i="179"/>
  <c r="J217" i="179"/>
  <c r="I217" i="179"/>
  <c r="H217" i="179"/>
  <c r="F217" i="179"/>
  <c r="D217" i="179"/>
  <c r="E217" i="179" s="1"/>
  <c r="B217" i="179"/>
  <c r="J216" i="179"/>
  <c r="I216" i="179"/>
  <c r="H216" i="179"/>
  <c r="F216" i="179"/>
  <c r="D216" i="179"/>
  <c r="E216" i="179" s="1"/>
  <c r="B216" i="179"/>
  <c r="J215" i="179"/>
  <c r="I215" i="179"/>
  <c r="H215" i="179"/>
  <c r="F215" i="179"/>
  <c r="D215" i="179"/>
  <c r="E215" i="179" s="1"/>
  <c r="B215" i="179"/>
  <c r="J214" i="179"/>
  <c r="I214" i="179"/>
  <c r="H214" i="179"/>
  <c r="F214" i="179"/>
  <c r="D214" i="179"/>
  <c r="E214" i="179" s="1"/>
  <c r="B214" i="179"/>
  <c r="J213" i="179"/>
  <c r="I213" i="179"/>
  <c r="H213" i="179"/>
  <c r="F213" i="179"/>
  <c r="D213" i="179"/>
  <c r="E213" i="179" s="1"/>
  <c r="B213" i="179"/>
  <c r="J212" i="179"/>
  <c r="I212" i="179"/>
  <c r="H212" i="179"/>
  <c r="F212" i="179"/>
  <c r="D212" i="179"/>
  <c r="E212" i="179" s="1"/>
  <c r="B212" i="179"/>
  <c r="J211" i="179"/>
  <c r="I211" i="179"/>
  <c r="H211" i="179"/>
  <c r="F211" i="179"/>
  <c r="D211" i="179"/>
  <c r="E211" i="179" s="1"/>
  <c r="B211" i="179"/>
  <c r="J210" i="179"/>
  <c r="I210" i="179"/>
  <c r="H210" i="179"/>
  <c r="F210" i="179"/>
  <c r="D210" i="179"/>
  <c r="E210" i="179" s="1"/>
  <c r="B210" i="179"/>
  <c r="J209" i="179"/>
  <c r="I209" i="179"/>
  <c r="H209" i="179"/>
  <c r="F209" i="179"/>
  <c r="D209" i="179"/>
  <c r="E209" i="179" s="1"/>
  <c r="B209" i="179"/>
  <c r="J208" i="179"/>
  <c r="I208" i="179"/>
  <c r="H208" i="179"/>
  <c r="F208" i="179"/>
  <c r="D208" i="179"/>
  <c r="E208" i="179" s="1"/>
  <c r="B208" i="179"/>
  <c r="J207" i="179"/>
  <c r="I207" i="179"/>
  <c r="H207" i="179"/>
  <c r="F207" i="179"/>
  <c r="D207" i="179"/>
  <c r="E207" i="179" s="1"/>
  <c r="B207" i="179"/>
  <c r="J206" i="179"/>
  <c r="I206" i="179"/>
  <c r="H206" i="179"/>
  <c r="F206" i="179"/>
  <c r="D206" i="179"/>
  <c r="E206" i="179" s="1"/>
  <c r="B206" i="179"/>
  <c r="J205" i="179"/>
  <c r="I205" i="179"/>
  <c r="H205" i="179"/>
  <c r="F205" i="179"/>
  <c r="D205" i="179"/>
  <c r="E205" i="179" s="1"/>
  <c r="B205" i="179"/>
  <c r="J204" i="179"/>
  <c r="I204" i="179"/>
  <c r="H204" i="179"/>
  <c r="F204" i="179"/>
  <c r="D204" i="179"/>
  <c r="E204" i="179" s="1"/>
  <c r="B204" i="179"/>
  <c r="J203" i="179"/>
  <c r="I203" i="179"/>
  <c r="H203" i="179"/>
  <c r="F203" i="179"/>
  <c r="D203" i="179"/>
  <c r="E203" i="179" s="1"/>
  <c r="B203" i="179"/>
  <c r="J202" i="179"/>
  <c r="I202" i="179"/>
  <c r="H202" i="179"/>
  <c r="F202" i="179"/>
  <c r="D202" i="179"/>
  <c r="E202" i="179" s="1"/>
  <c r="B202" i="179"/>
  <c r="J201" i="179"/>
  <c r="I201" i="179"/>
  <c r="H201" i="179"/>
  <c r="F201" i="179"/>
  <c r="D201" i="179"/>
  <c r="E201" i="179" s="1"/>
  <c r="B201" i="179"/>
  <c r="J200" i="179"/>
  <c r="I200" i="179"/>
  <c r="H200" i="179"/>
  <c r="F200" i="179"/>
  <c r="D200" i="179"/>
  <c r="E200" i="179" s="1"/>
  <c r="B200" i="179"/>
  <c r="J199" i="179"/>
  <c r="I199" i="179"/>
  <c r="H199" i="179"/>
  <c r="F199" i="179"/>
  <c r="D199" i="179"/>
  <c r="E199" i="179" s="1"/>
  <c r="B199" i="179"/>
  <c r="J198" i="179"/>
  <c r="I198" i="179"/>
  <c r="H198" i="179"/>
  <c r="F198" i="179"/>
  <c r="D198" i="179"/>
  <c r="E198" i="179" s="1"/>
  <c r="B198" i="179"/>
  <c r="J197" i="179"/>
  <c r="I197" i="179"/>
  <c r="H197" i="179"/>
  <c r="F197" i="179"/>
  <c r="D197" i="179"/>
  <c r="E197" i="179" s="1"/>
  <c r="B197" i="179"/>
  <c r="J196" i="179"/>
  <c r="I196" i="179"/>
  <c r="H196" i="179"/>
  <c r="F196" i="179"/>
  <c r="D196" i="179"/>
  <c r="E196" i="179" s="1"/>
  <c r="B196" i="179"/>
  <c r="J195" i="179"/>
  <c r="I195" i="179"/>
  <c r="H195" i="179"/>
  <c r="F195" i="179"/>
  <c r="D195" i="179"/>
  <c r="E195" i="179" s="1"/>
  <c r="B195" i="179"/>
  <c r="J194" i="179"/>
  <c r="I194" i="179"/>
  <c r="H194" i="179"/>
  <c r="F194" i="179"/>
  <c r="D194" i="179"/>
  <c r="E194" i="179" s="1"/>
  <c r="B194" i="179"/>
  <c r="J193" i="179"/>
  <c r="I193" i="179"/>
  <c r="H193" i="179"/>
  <c r="F193" i="179"/>
  <c r="D193" i="179"/>
  <c r="E193" i="179" s="1"/>
  <c r="B193" i="179"/>
  <c r="J192" i="179"/>
  <c r="I192" i="179"/>
  <c r="H192" i="179"/>
  <c r="F192" i="179"/>
  <c r="D192" i="179"/>
  <c r="E192" i="179" s="1"/>
  <c r="B192" i="179"/>
  <c r="J191" i="179"/>
  <c r="I191" i="179"/>
  <c r="H191" i="179"/>
  <c r="F191" i="179"/>
  <c r="D191" i="179"/>
  <c r="E191" i="179" s="1"/>
  <c r="B191" i="179"/>
  <c r="J190" i="179"/>
  <c r="I190" i="179"/>
  <c r="H190" i="179"/>
  <c r="F190" i="179"/>
  <c r="D190" i="179"/>
  <c r="E190" i="179" s="1"/>
  <c r="B190" i="179"/>
  <c r="J189" i="179"/>
  <c r="I189" i="179"/>
  <c r="H189" i="179"/>
  <c r="F189" i="179"/>
  <c r="D189" i="179"/>
  <c r="E189" i="179" s="1"/>
  <c r="B189" i="179"/>
  <c r="J188" i="179"/>
  <c r="I188" i="179"/>
  <c r="H188" i="179"/>
  <c r="F188" i="179"/>
  <c r="D188" i="179"/>
  <c r="E188" i="179" s="1"/>
  <c r="B188" i="179"/>
  <c r="J187" i="179"/>
  <c r="I187" i="179"/>
  <c r="H187" i="179"/>
  <c r="F187" i="179"/>
  <c r="D187" i="179"/>
  <c r="E187" i="179" s="1"/>
  <c r="B187" i="179"/>
  <c r="J186" i="179"/>
  <c r="I186" i="179"/>
  <c r="H186" i="179"/>
  <c r="F186" i="179"/>
  <c r="D186" i="179"/>
  <c r="E186" i="179" s="1"/>
  <c r="B186" i="179"/>
  <c r="J185" i="179"/>
  <c r="I185" i="179"/>
  <c r="H185" i="179"/>
  <c r="F185" i="179"/>
  <c r="D185" i="179"/>
  <c r="E185" i="179" s="1"/>
  <c r="B185" i="179"/>
  <c r="J184" i="179"/>
  <c r="I184" i="179"/>
  <c r="H184" i="179"/>
  <c r="F184" i="179"/>
  <c r="D184" i="179"/>
  <c r="E184" i="179" s="1"/>
  <c r="B184" i="179"/>
  <c r="J183" i="179"/>
  <c r="I183" i="179"/>
  <c r="H183" i="179"/>
  <c r="F183" i="179"/>
  <c r="D183" i="179"/>
  <c r="E183" i="179" s="1"/>
  <c r="B183" i="179"/>
  <c r="J182" i="179"/>
  <c r="I182" i="179"/>
  <c r="H182" i="179"/>
  <c r="F182" i="179"/>
  <c r="D182" i="179"/>
  <c r="E182" i="179" s="1"/>
  <c r="B182" i="179"/>
  <c r="J181" i="179"/>
  <c r="I181" i="179"/>
  <c r="H181" i="179"/>
  <c r="F181" i="179"/>
  <c r="D181" i="179"/>
  <c r="E181" i="179" s="1"/>
  <c r="B181" i="179"/>
  <c r="J180" i="179"/>
  <c r="I180" i="179"/>
  <c r="H180" i="179"/>
  <c r="F180" i="179"/>
  <c r="D180" i="179"/>
  <c r="E180" i="179" s="1"/>
  <c r="B180" i="179"/>
  <c r="J179" i="179"/>
  <c r="I179" i="179"/>
  <c r="H179" i="179"/>
  <c r="F179" i="179"/>
  <c r="D179" i="179"/>
  <c r="E179" i="179" s="1"/>
  <c r="B179" i="179"/>
  <c r="J178" i="179"/>
  <c r="I178" i="179"/>
  <c r="H178" i="179"/>
  <c r="F178" i="179"/>
  <c r="D178" i="179"/>
  <c r="E178" i="179" s="1"/>
  <c r="B178" i="179"/>
  <c r="J177" i="179"/>
  <c r="I177" i="179"/>
  <c r="H177" i="179"/>
  <c r="F177" i="179"/>
  <c r="D177" i="179"/>
  <c r="E177" i="179" s="1"/>
  <c r="B177" i="179"/>
  <c r="J176" i="179"/>
  <c r="I176" i="179"/>
  <c r="H176" i="179"/>
  <c r="F176" i="179"/>
  <c r="D176" i="179"/>
  <c r="E176" i="179" s="1"/>
  <c r="B176" i="179"/>
  <c r="J175" i="179"/>
  <c r="I175" i="179"/>
  <c r="H175" i="179"/>
  <c r="F175" i="179"/>
  <c r="D175" i="179"/>
  <c r="E175" i="179" s="1"/>
  <c r="B175" i="179"/>
  <c r="J174" i="179"/>
  <c r="I174" i="179"/>
  <c r="H174" i="179"/>
  <c r="F174" i="179"/>
  <c r="D174" i="179"/>
  <c r="E174" i="179" s="1"/>
  <c r="B174" i="179"/>
  <c r="J173" i="179"/>
  <c r="I173" i="179"/>
  <c r="H173" i="179"/>
  <c r="F173" i="179"/>
  <c r="D173" i="179"/>
  <c r="E173" i="179" s="1"/>
  <c r="B173" i="179"/>
  <c r="J172" i="179"/>
  <c r="I172" i="179"/>
  <c r="H172" i="179"/>
  <c r="F172" i="179"/>
  <c r="D172" i="179"/>
  <c r="E172" i="179" s="1"/>
  <c r="B172" i="179"/>
  <c r="J171" i="179"/>
  <c r="I171" i="179"/>
  <c r="H171" i="179"/>
  <c r="F171" i="179"/>
  <c r="D171" i="179"/>
  <c r="E171" i="179" s="1"/>
  <c r="B171" i="179"/>
  <c r="J170" i="179"/>
  <c r="I170" i="179"/>
  <c r="H170" i="179"/>
  <c r="F170" i="179"/>
  <c r="D170" i="179"/>
  <c r="E170" i="179" s="1"/>
  <c r="B170" i="179"/>
  <c r="J169" i="179"/>
  <c r="I169" i="179"/>
  <c r="H169" i="179"/>
  <c r="F169" i="179"/>
  <c r="D169" i="179"/>
  <c r="E169" i="179" s="1"/>
  <c r="B169" i="179"/>
  <c r="J168" i="179"/>
  <c r="I168" i="179"/>
  <c r="H168" i="179"/>
  <c r="F168" i="179"/>
  <c r="D168" i="179"/>
  <c r="E168" i="179" s="1"/>
  <c r="B168" i="179"/>
  <c r="J167" i="179"/>
  <c r="I167" i="179"/>
  <c r="H167" i="179"/>
  <c r="F167" i="179"/>
  <c r="D167" i="179"/>
  <c r="E167" i="179" s="1"/>
  <c r="B167" i="179"/>
  <c r="J166" i="179"/>
  <c r="I166" i="179"/>
  <c r="H166" i="179"/>
  <c r="F166" i="179"/>
  <c r="D166" i="179"/>
  <c r="E166" i="179" s="1"/>
  <c r="B166" i="179"/>
  <c r="J165" i="179"/>
  <c r="I165" i="179"/>
  <c r="H165" i="179"/>
  <c r="F165" i="179"/>
  <c r="D165" i="179"/>
  <c r="E165" i="179" s="1"/>
  <c r="B165" i="179"/>
  <c r="J164" i="179"/>
  <c r="I164" i="179"/>
  <c r="H164" i="179"/>
  <c r="F164" i="179"/>
  <c r="D164" i="179"/>
  <c r="E164" i="179" s="1"/>
  <c r="B164" i="179"/>
  <c r="J163" i="179"/>
  <c r="I163" i="179"/>
  <c r="H163" i="179"/>
  <c r="F163" i="179"/>
  <c r="D163" i="179"/>
  <c r="E163" i="179" s="1"/>
  <c r="B163" i="179"/>
  <c r="J162" i="179"/>
  <c r="I162" i="179"/>
  <c r="H162" i="179"/>
  <c r="F162" i="179"/>
  <c r="D162" i="179"/>
  <c r="E162" i="179" s="1"/>
  <c r="B162" i="179"/>
  <c r="J161" i="179"/>
  <c r="I161" i="179"/>
  <c r="H161" i="179"/>
  <c r="F161" i="179"/>
  <c r="D161" i="179"/>
  <c r="E161" i="179" s="1"/>
  <c r="B161" i="179"/>
  <c r="J160" i="179"/>
  <c r="I160" i="179"/>
  <c r="H160" i="179"/>
  <c r="F160" i="179"/>
  <c r="D160" i="179"/>
  <c r="E160" i="179" s="1"/>
  <c r="B160" i="179"/>
  <c r="J159" i="179"/>
  <c r="I159" i="179"/>
  <c r="H159" i="179"/>
  <c r="F159" i="179"/>
  <c r="D159" i="179"/>
  <c r="E159" i="179" s="1"/>
  <c r="B159" i="179"/>
  <c r="J158" i="179"/>
  <c r="I158" i="179"/>
  <c r="H158" i="179"/>
  <c r="F158" i="179"/>
  <c r="D158" i="179"/>
  <c r="E158" i="179" s="1"/>
  <c r="B158" i="179"/>
  <c r="J157" i="179"/>
  <c r="I157" i="179"/>
  <c r="H157" i="179"/>
  <c r="F157" i="179"/>
  <c r="D157" i="179"/>
  <c r="E157" i="179" s="1"/>
  <c r="B157" i="179"/>
  <c r="J156" i="179"/>
  <c r="I156" i="179"/>
  <c r="H156" i="179"/>
  <c r="F156" i="179"/>
  <c r="D156" i="179"/>
  <c r="E156" i="179" s="1"/>
  <c r="B156" i="179"/>
  <c r="J155" i="179"/>
  <c r="I155" i="179"/>
  <c r="H155" i="179"/>
  <c r="F155" i="179"/>
  <c r="D155" i="179"/>
  <c r="E155" i="179" s="1"/>
  <c r="B155" i="179"/>
  <c r="J154" i="179"/>
  <c r="I154" i="179"/>
  <c r="H154" i="179"/>
  <c r="F154" i="179"/>
  <c r="D154" i="179"/>
  <c r="E154" i="179" s="1"/>
  <c r="B154" i="179"/>
  <c r="J153" i="179"/>
  <c r="I153" i="179"/>
  <c r="H153" i="179"/>
  <c r="F153" i="179"/>
  <c r="D153" i="179"/>
  <c r="E153" i="179" s="1"/>
  <c r="B153" i="179"/>
  <c r="J152" i="179"/>
  <c r="I152" i="179"/>
  <c r="H152" i="179"/>
  <c r="F152" i="179"/>
  <c r="D152" i="179"/>
  <c r="E152" i="179" s="1"/>
  <c r="B152" i="179"/>
  <c r="J151" i="179"/>
  <c r="I151" i="179"/>
  <c r="H151" i="179"/>
  <c r="F151" i="179"/>
  <c r="D151" i="179"/>
  <c r="E151" i="179" s="1"/>
  <c r="B151" i="179"/>
  <c r="J150" i="179"/>
  <c r="I150" i="179"/>
  <c r="H150" i="179"/>
  <c r="F150" i="179"/>
  <c r="D150" i="179"/>
  <c r="E150" i="179" s="1"/>
  <c r="B150" i="179"/>
  <c r="J149" i="179"/>
  <c r="I149" i="179"/>
  <c r="H149" i="179"/>
  <c r="F149" i="179"/>
  <c r="D149" i="179"/>
  <c r="E149" i="179" s="1"/>
  <c r="B149" i="179"/>
  <c r="J148" i="179"/>
  <c r="I148" i="179"/>
  <c r="H148" i="179"/>
  <c r="F148" i="179"/>
  <c r="D148" i="179"/>
  <c r="E148" i="179" s="1"/>
  <c r="B148" i="179"/>
  <c r="J147" i="179"/>
  <c r="I147" i="179"/>
  <c r="H147" i="179"/>
  <c r="F147" i="179"/>
  <c r="D147" i="179"/>
  <c r="E147" i="179" s="1"/>
  <c r="B147" i="179"/>
  <c r="J146" i="179"/>
  <c r="I146" i="179"/>
  <c r="H146" i="179"/>
  <c r="F146" i="179"/>
  <c r="D146" i="179"/>
  <c r="E146" i="179" s="1"/>
  <c r="B146" i="179"/>
  <c r="J145" i="179"/>
  <c r="I145" i="179"/>
  <c r="H145" i="179"/>
  <c r="F145" i="179"/>
  <c r="D145" i="179"/>
  <c r="E145" i="179" s="1"/>
  <c r="B145" i="179"/>
  <c r="J144" i="179"/>
  <c r="I144" i="179"/>
  <c r="H144" i="179"/>
  <c r="F144" i="179"/>
  <c r="D144" i="179"/>
  <c r="E144" i="179" s="1"/>
  <c r="B144" i="179"/>
  <c r="J143" i="179"/>
  <c r="I143" i="179"/>
  <c r="H143" i="179"/>
  <c r="F143" i="179"/>
  <c r="D143" i="179"/>
  <c r="E143" i="179" s="1"/>
  <c r="B143" i="179"/>
  <c r="J142" i="179"/>
  <c r="I142" i="179"/>
  <c r="H142" i="179"/>
  <c r="F142" i="179"/>
  <c r="D142" i="179"/>
  <c r="E142" i="179" s="1"/>
  <c r="B142" i="179"/>
  <c r="J141" i="179"/>
  <c r="I141" i="179"/>
  <c r="H141" i="179"/>
  <c r="F141" i="179"/>
  <c r="D141" i="179"/>
  <c r="E141" i="179" s="1"/>
  <c r="B141" i="179"/>
  <c r="J140" i="179"/>
  <c r="I140" i="179"/>
  <c r="H140" i="179"/>
  <c r="F140" i="179"/>
  <c r="D140" i="179"/>
  <c r="E140" i="179" s="1"/>
  <c r="B140" i="179"/>
  <c r="J139" i="179"/>
  <c r="I139" i="179"/>
  <c r="H139" i="179"/>
  <c r="F139" i="179"/>
  <c r="D139" i="179"/>
  <c r="E139" i="179" s="1"/>
  <c r="B139" i="179"/>
  <c r="J138" i="179"/>
  <c r="I138" i="179"/>
  <c r="H138" i="179"/>
  <c r="F138" i="179"/>
  <c r="D138" i="179"/>
  <c r="E138" i="179" s="1"/>
  <c r="B138" i="179"/>
  <c r="J137" i="179"/>
  <c r="I137" i="179"/>
  <c r="H137" i="179"/>
  <c r="F137" i="179"/>
  <c r="D137" i="179"/>
  <c r="E137" i="179" s="1"/>
  <c r="B137" i="179"/>
  <c r="J136" i="179"/>
  <c r="I136" i="179"/>
  <c r="H136" i="179"/>
  <c r="F136" i="179"/>
  <c r="D136" i="179"/>
  <c r="E136" i="179" s="1"/>
  <c r="B136" i="179"/>
  <c r="J135" i="179"/>
  <c r="I135" i="179"/>
  <c r="H135" i="179"/>
  <c r="F135" i="179"/>
  <c r="D135" i="179"/>
  <c r="E135" i="179" s="1"/>
  <c r="B135" i="179"/>
  <c r="J134" i="179"/>
  <c r="I134" i="179"/>
  <c r="H134" i="179"/>
  <c r="F134" i="179"/>
  <c r="D134" i="179"/>
  <c r="E134" i="179" s="1"/>
  <c r="B134" i="179"/>
  <c r="J133" i="179"/>
  <c r="I133" i="179"/>
  <c r="H133" i="179"/>
  <c r="F133" i="179"/>
  <c r="D133" i="179"/>
  <c r="E133" i="179" s="1"/>
  <c r="B133" i="179"/>
  <c r="J132" i="179"/>
  <c r="I132" i="179"/>
  <c r="H132" i="179"/>
  <c r="F132" i="179"/>
  <c r="D132" i="179"/>
  <c r="E132" i="179" s="1"/>
  <c r="B132" i="179"/>
  <c r="J131" i="179"/>
  <c r="I131" i="179"/>
  <c r="H131" i="179"/>
  <c r="F131" i="179"/>
  <c r="D131" i="179"/>
  <c r="E131" i="179" s="1"/>
  <c r="B131" i="179"/>
  <c r="J130" i="179"/>
  <c r="I130" i="179"/>
  <c r="H130" i="179"/>
  <c r="F130" i="179"/>
  <c r="D130" i="179"/>
  <c r="E130" i="179" s="1"/>
  <c r="B130" i="179"/>
  <c r="J129" i="179"/>
  <c r="I129" i="179"/>
  <c r="H129" i="179"/>
  <c r="F129" i="179"/>
  <c r="D129" i="179"/>
  <c r="E129" i="179" s="1"/>
  <c r="B129" i="179"/>
  <c r="J128" i="179"/>
  <c r="I128" i="179"/>
  <c r="H128" i="179"/>
  <c r="F128" i="179"/>
  <c r="D128" i="179"/>
  <c r="E128" i="179" s="1"/>
  <c r="B128" i="179"/>
  <c r="J127" i="179"/>
  <c r="I127" i="179"/>
  <c r="H127" i="179"/>
  <c r="F127" i="179"/>
  <c r="D127" i="179"/>
  <c r="E127" i="179" s="1"/>
  <c r="B127" i="179"/>
  <c r="J126" i="179"/>
  <c r="I126" i="179"/>
  <c r="H126" i="179"/>
  <c r="F126" i="179"/>
  <c r="D126" i="179"/>
  <c r="E126" i="179" s="1"/>
  <c r="B126" i="179"/>
  <c r="J125" i="179"/>
  <c r="I125" i="179"/>
  <c r="H125" i="179"/>
  <c r="F125" i="179"/>
  <c r="D125" i="179"/>
  <c r="E125" i="179" s="1"/>
  <c r="B125" i="179"/>
  <c r="J124" i="179"/>
  <c r="I124" i="179"/>
  <c r="H124" i="179"/>
  <c r="F124" i="179"/>
  <c r="D124" i="179"/>
  <c r="E124" i="179" s="1"/>
  <c r="B124" i="179"/>
  <c r="J123" i="179"/>
  <c r="I123" i="179"/>
  <c r="H123" i="179"/>
  <c r="F123" i="179"/>
  <c r="D123" i="179"/>
  <c r="E123" i="179" s="1"/>
  <c r="B123" i="179"/>
  <c r="J122" i="179"/>
  <c r="I122" i="179"/>
  <c r="H122" i="179"/>
  <c r="F122" i="179"/>
  <c r="D122" i="179"/>
  <c r="E122" i="179" s="1"/>
  <c r="B122" i="179"/>
  <c r="J121" i="179"/>
  <c r="I121" i="179"/>
  <c r="H121" i="179"/>
  <c r="F121" i="179"/>
  <c r="D121" i="179"/>
  <c r="E121" i="179" s="1"/>
  <c r="B121" i="179"/>
  <c r="J120" i="179"/>
  <c r="I120" i="179"/>
  <c r="H120" i="179"/>
  <c r="F120" i="179"/>
  <c r="D120" i="179"/>
  <c r="E120" i="179" s="1"/>
  <c r="B120" i="179"/>
  <c r="J119" i="179"/>
  <c r="I119" i="179"/>
  <c r="H119" i="179"/>
  <c r="F119" i="179"/>
  <c r="D119" i="179"/>
  <c r="E119" i="179" s="1"/>
  <c r="B119" i="179"/>
  <c r="J118" i="179"/>
  <c r="I118" i="179"/>
  <c r="H118" i="179"/>
  <c r="F118" i="179"/>
  <c r="D118" i="179"/>
  <c r="E118" i="179" s="1"/>
  <c r="B118" i="179"/>
  <c r="J117" i="179"/>
  <c r="I117" i="179"/>
  <c r="H117" i="179"/>
  <c r="F117" i="179"/>
  <c r="D117" i="179"/>
  <c r="E117" i="179" s="1"/>
  <c r="B117" i="179"/>
  <c r="J116" i="179"/>
  <c r="I116" i="179"/>
  <c r="H116" i="179"/>
  <c r="F116" i="179"/>
  <c r="D116" i="179"/>
  <c r="E116" i="179" s="1"/>
  <c r="B116" i="179"/>
  <c r="J115" i="179"/>
  <c r="I115" i="179"/>
  <c r="H115" i="179"/>
  <c r="F115" i="179"/>
  <c r="D115" i="179"/>
  <c r="E115" i="179" s="1"/>
  <c r="B115" i="179"/>
  <c r="J114" i="179"/>
  <c r="I114" i="179"/>
  <c r="H114" i="179"/>
  <c r="F114" i="179"/>
  <c r="D114" i="179"/>
  <c r="E114" i="179" s="1"/>
  <c r="B114" i="179"/>
  <c r="J113" i="179"/>
  <c r="I113" i="179"/>
  <c r="H113" i="179"/>
  <c r="F113" i="179"/>
  <c r="D113" i="179"/>
  <c r="E113" i="179" s="1"/>
  <c r="B113" i="179"/>
  <c r="J112" i="179"/>
  <c r="I112" i="179"/>
  <c r="H112" i="179"/>
  <c r="F112" i="179"/>
  <c r="D112" i="179"/>
  <c r="E112" i="179" s="1"/>
  <c r="B112" i="179"/>
  <c r="J111" i="179"/>
  <c r="I111" i="179"/>
  <c r="H111" i="179"/>
  <c r="F111" i="179"/>
  <c r="D111" i="179"/>
  <c r="E111" i="179" s="1"/>
  <c r="B111" i="179"/>
  <c r="J110" i="179"/>
  <c r="I110" i="179"/>
  <c r="H110" i="179"/>
  <c r="F110" i="179"/>
  <c r="D110" i="179"/>
  <c r="E110" i="179" s="1"/>
  <c r="B110" i="179"/>
  <c r="J109" i="179"/>
  <c r="I109" i="179"/>
  <c r="H109" i="179"/>
  <c r="F109" i="179"/>
  <c r="D109" i="179"/>
  <c r="E109" i="179" s="1"/>
  <c r="B109" i="179"/>
  <c r="J108" i="179"/>
  <c r="I108" i="179"/>
  <c r="H108" i="179"/>
  <c r="F108" i="179"/>
  <c r="D108" i="179"/>
  <c r="E108" i="179" s="1"/>
  <c r="B108" i="179"/>
  <c r="J107" i="179"/>
  <c r="I107" i="179"/>
  <c r="H107" i="179"/>
  <c r="F107" i="179"/>
  <c r="D107" i="179"/>
  <c r="E107" i="179" s="1"/>
  <c r="B107" i="179"/>
  <c r="J106" i="179"/>
  <c r="I106" i="179"/>
  <c r="H106" i="179"/>
  <c r="F106" i="179"/>
  <c r="D106" i="179"/>
  <c r="E106" i="179" s="1"/>
  <c r="B106" i="179"/>
  <c r="J105" i="179"/>
  <c r="I105" i="179"/>
  <c r="H105" i="179"/>
  <c r="F105" i="179"/>
  <c r="D105" i="179"/>
  <c r="E105" i="179" s="1"/>
  <c r="B105" i="179"/>
  <c r="J104" i="179"/>
  <c r="I104" i="179"/>
  <c r="H104" i="179"/>
  <c r="F104" i="179"/>
  <c r="D104" i="179"/>
  <c r="E104" i="179" s="1"/>
  <c r="B104" i="179"/>
  <c r="J103" i="179"/>
  <c r="I103" i="179"/>
  <c r="H103" i="179"/>
  <c r="F103" i="179"/>
  <c r="D103" i="179"/>
  <c r="E103" i="179" s="1"/>
  <c r="B103" i="179"/>
  <c r="J102" i="179"/>
  <c r="I102" i="179"/>
  <c r="H102" i="179"/>
  <c r="F102" i="179"/>
  <c r="D102" i="179"/>
  <c r="E102" i="179" s="1"/>
  <c r="B102" i="179"/>
  <c r="J101" i="179"/>
  <c r="I101" i="179"/>
  <c r="H101" i="179"/>
  <c r="F101" i="179"/>
  <c r="D101" i="179"/>
  <c r="E101" i="179" s="1"/>
  <c r="B101" i="179"/>
  <c r="J100" i="179"/>
  <c r="I100" i="179"/>
  <c r="H100" i="179"/>
  <c r="F100" i="179"/>
  <c r="D100" i="179"/>
  <c r="E100" i="179" s="1"/>
  <c r="B100" i="179"/>
  <c r="J99" i="179"/>
  <c r="I99" i="179"/>
  <c r="H99" i="179"/>
  <c r="F99" i="179"/>
  <c r="D99" i="179"/>
  <c r="E99" i="179" s="1"/>
  <c r="B99" i="179"/>
  <c r="J98" i="179"/>
  <c r="I98" i="179"/>
  <c r="H98" i="179"/>
  <c r="F98" i="179"/>
  <c r="D98" i="179"/>
  <c r="E98" i="179" s="1"/>
  <c r="B98" i="179"/>
  <c r="J97" i="179"/>
  <c r="I97" i="179"/>
  <c r="H97" i="179"/>
  <c r="F97" i="179"/>
  <c r="D97" i="179"/>
  <c r="E97" i="179" s="1"/>
  <c r="B97" i="179"/>
  <c r="J96" i="179"/>
  <c r="I96" i="179"/>
  <c r="H96" i="179"/>
  <c r="F96" i="179"/>
  <c r="D96" i="179"/>
  <c r="E96" i="179" s="1"/>
  <c r="B96" i="179"/>
  <c r="J95" i="179"/>
  <c r="I95" i="179"/>
  <c r="H95" i="179"/>
  <c r="F95" i="179"/>
  <c r="D95" i="179"/>
  <c r="E95" i="179" s="1"/>
  <c r="B95" i="179"/>
  <c r="J94" i="179"/>
  <c r="I94" i="179"/>
  <c r="H94" i="179"/>
  <c r="F94" i="179"/>
  <c r="D94" i="179"/>
  <c r="E94" i="179" s="1"/>
  <c r="B94" i="179"/>
  <c r="J93" i="179"/>
  <c r="I93" i="179"/>
  <c r="H93" i="179"/>
  <c r="F93" i="179"/>
  <c r="D93" i="179"/>
  <c r="E93" i="179" s="1"/>
  <c r="B93" i="179"/>
  <c r="J92" i="179"/>
  <c r="I92" i="179"/>
  <c r="H92" i="179"/>
  <c r="F92" i="179"/>
  <c r="D92" i="179"/>
  <c r="E92" i="179" s="1"/>
  <c r="B92" i="179"/>
  <c r="J91" i="179"/>
  <c r="I91" i="179"/>
  <c r="H91" i="179"/>
  <c r="F91" i="179"/>
  <c r="D91" i="179"/>
  <c r="E91" i="179" s="1"/>
  <c r="B91" i="179"/>
  <c r="J90" i="179"/>
  <c r="I90" i="179"/>
  <c r="H90" i="179"/>
  <c r="F90" i="179"/>
  <c r="D90" i="179"/>
  <c r="E90" i="179" s="1"/>
  <c r="B90" i="179"/>
  <c r="J89" i="179"/>
  <c r="I89" i="179"/>
  <c r="H89" i="179"/>
  <c r="F89" i="179"/>
  <c r="D89" i="179"/>
  <c r="E89" i="179" s="1"/>
  <c r="B89" i="179"/>
  <c r="J88" i="179"/>
  <c r="I88" i="179"/>
  <c r="H88" i="179"/>
  <c r="F88" i="179"/>
  <c r="D88" i="179"/>
  <c r="E88" i="179" s="1"/>
  <c r="B88" i="179"/>
  <c r="J87" i="179"/>
  <c r="I87" i="179"/>
  <c r="H87" i="179"/>
  <c r="F87" i="179"/>
  <c r="D87" i="179"/>
  <c r="E87" i="179" s="1"/>
  <c r="B87" i="179"/>
  <c r="J86" i="179"/>
  <c r="I86" i="179"/>
  <c r="H86" i="179"/>
  <c r="F86" i="179"/>
  <c r="D86" i="179"/>
  <c r="E86" i="179" s="1"/>
  <c r="B86" i="179"/>
  <c r="J85" i="179"/>
  <c r="I85" i="179"/>
  <c r="H85" i="179"/>
  <c r="F85" i="179"/>
  <c r="D85" i="179"/>
  <c r="E85" i="179" s="1"/>
  <c r="B85" i="179"/>
  <c r="J84" i="179"/>
  <c r="I84" i="179"/>
  <c r="H84" i="179"/>
  <c r="F84" i="179"/>
  <c r="D84" i="179"/>
  <c r="E84" i="179" s="1"/>
  <c r="B84" i="179"/>
  <c r="J83" i="179"/>
  <c r="I83" i="179"/>
  <c r="H83" i="179"/>
  <c r="F83" i="179"/>
  <c r="D83" i="179"/>
  <c r="E83" i="179" s="1"/>
  <c r="B83" i="179"/>
  <c r="J82" i="179"/>
  <c r="I82" i="179"/>
  <c r="H82" i="179"/>
  <c r="F82" i="179"/>
  <c r="D82" i="179"/>
  <c r="E82" i="179" s="1"/>
  <c r="B82" i="179"/>
  <c r="J81" i="179"/>
  <c r="I81" i="179"/>
  <c r="H81" i="179"/>
  <c r="F81" i="179"/>
  <c r="D81" i="179"/>
  <c r="E81" i="179" s="1"/>
  <c r="B81" i="179"/>
  <c r="J80" i="179"/>
  <c r="B80" i="179"/>
  <c r="J79" i="179"/>
  <c r="B79" i="179"/>
  <c r="J78" i="179"/>
  <c r="B78" i="179"/>
  <c r="J77" i="179"/>
  <c r="B77" i="179"/>
  <c r="J76" i="179"/>
  <c r="B76" i="179"/>
  <c r="J75" i="179"/>
  <c r="B75" i="179"/>
  <c r="J74" i="179"/>
  <c r="B74" i="179"/>
  <c r="J73" i="179"/>
  <c r="B73" i="179"/>
  <c r="J72" i="179"/>
  <c r="B72" i="179"/>
  <c r="J71" i="179"/>
  <c r="B71" i="179"/>
  <c r="J70" i="179"/>
  <c r="B70" i="179"/>
  <c r="J69" i="179"/>
  <c r="B69" i="179"/>
  <c r="J68" i="179"/>
  <c r="B68" i="179"/>
  <c r="J67" i="179"/>
  <c r="B67" i="179"/>
  <c r="J66" i="179"/>
  <c r="B66" i="179"/>
  <c r="J65" i="179"/>
  <c r="B65" i="179"/>
  <c r="J64" i="179"/>
  <c r="B64" i="179"/>
  <c r="J63" i="179"/>
  <c r="B63" i="179"/>
  <c r="J62" i="179"/>
  <c r="B62" i="179"/>
  <c r="J61" i="179"/>
  <c r="B61" i="179"/>
  <c r="J60" i="179"/>
  <c r="B60" i="179"/>
  <c r="J59" i="179"/>
  <c r="B59" i="179"/>
  <c r="J58" i="179"/>
  <c r="B58" i="179"/>
  <c r="J57" i="179"/>
  <c r="B57" i="179"/>
  <c r="J56" i="179"/>
  <c r="B56" i="179"/>
  <c r="J55" i="179"/>
  <c r="B55" i="179"/>
  <c r="J54" i="179"/>
  <c r="B54" i="179"/>
  <c r="J53" i="179"/>
  <c r="B53" i="179"/>
  <c r="J52" i="179"/>
  <c r="B52" i="179"/>
  <c r="J51" i="179"/>
  <c r="B51" i="179"/>
  <c r="J50" i="179"/>
  <c r="B50" i="179"/>
  <c r="J49" i="179"/>
  <c r="B49" i="179"/>
  <c r="J48" i="179"/>
  <c r="B48" i="179"/>
  <c r="J47" i="179"/>
  <c r="B47" i="179"/>
  <c r="J46" i="179"/>
  <c r="B46" i="179"/>
  <c r="J45" i="179"/>
  <c r="B45" i="179"/>
  <c r="J44" i="179"/>
  <c r="B44" i="179"/>
  <c r="J43" i="179"/>
  <c r="B43" i="179"/>
  <c r="J42" i="179"/>
  <c r="B42" i="179"/>
  <c r="J41" i="179"/>
  <c r="B41" i="179"/>
  <c r="J40" i="179"/>
  <c r="B40" i="179"/>
  <c r="J39" i="179"/>
  <c r="B39" i="179"/>
  <c r="J38" i="179"/>
  <c r="B38" i="179"/>
  <c r="J37" i="179"/>
  <c r="B37" i="179"/>
  <c r="J36" i="179"/>
  <c r="B36" i="179"/>
  <c r="J35" i="179"/>
  <c r="B35" i="179"/>
  <c r="J34" i="179"/>
  <c r="B34" i="179"/>
  <c r="J33" i="179"/>
  <c r="B33" i="179"/>
  <c r="J32" i="179"/>
  <c r="B32" i="179"/>
  <c r="J31" i="179"/>
  <c r="B31" i="179"/>
  <c r="J30" i="179"/>
  <c r="B30" i="179"/>
  <c r="J29" i="179"/>
  <c r="B29" i="179"/>
  <c r="J28" i="179"/>
  <c r="B28" i="179"/>
  <c r="J27" i="179"/>
  <c r="D27" i="179"/>
  <c r="E27" i="179" s="1"/>
  <c r="B27" i="179"/>
  <c r="F26" i="179"/>
  <c r="E22" i="179"/>
  <c r="E21" i="179"/>
  <c r="J17" i="179"/>
  <c r="K17" i="179" s="1"/>
  <c r="E14" i="179" a="1"/>
  <c r="E14" i="179" s="1"/>
  <c r="L13" i="179"/>
  <c r="G12" i="179"/>
  <c r="E21" i="161"/>
  <c r="B46" i="176"/>
  <c r="C7" i="177"/>
  <c r="E10" i="177" s="1"/>
  <c r="C6" i="177"/>
  <c r="C4" i="177"/>
  <c r="A1" i="177"/>
  <c r="C62" i="176"/>
  <c r="B61" i="176"/>
  <c r="C55" i="176"/>
  <c r="B54" i="176"/>
  <c r="C51" i="176"/>
  <c r="B50" i="176"/>
  <c r="B45" i="176"/>
  <c r="C42" i="176"/>
  <c r="B41" i="176"/>
  <c r="C36" i="176"/>
  <c r="C35" i="176"/>
  <c r="B34" i="176"/>
  <c r="B33" i="176"/>
  <c r="C29" i="176"/>
  <c r="B28" i="176"/>
  <c r="A26" i="176"/>
  <c r="C24" i="176"/>
  <c r="C23" i="176"/>
  <c r="C22" i="176"/>
  <c r="C21" i="176"/>
  <c r="B20" i="176"/>
  <c r="B19" i="176"/>
  <c r="B18" i="176"/>
  <c r="B17" i="176"/>
  <c r="A15" i="176"/>
  <c r="B8" i="176"/>
  <c r="E6" i="176"/>
  <c r="E5" i="176"/>
  <c r="C5" i="177" s="1"/>
  <c r="E3" i="176"/>
  <c r="E4" i="176" s="1"/>
  <c r="C30" i="176" s="1"/>
  <c r="E2" i="176"/>
  <c r="C3" i="177" s="1"/>
  <c r="J1238" i="175"/>
  <c r="I1238" i="175"/>
  <c r="H1238" i="175"/>
  <c r="F1238" i="175"/>
  <c r="D1238" i="175"/>
  <c r="E1238" i="175" s="1"/>
  <c r="B1238" i="175"/>
  <c r="J1237" i="175"/>
  <c r="I1237" i="175"/>
  <c r="H1237" i="175"/>
  <c r="F1237" i="175"/>
  <c r="D1237" i="175"/>
  <c r="E1237" i="175" s="1"/>
  <c r="B1237" i="175"/>
  <c r="J1236" i="175"/>
  <c r="I1236" i="175"/>
  <c r="H1236" i="175"/>
  <c r="F1236" i="175"/>
  <c r="D1236" i="175"/>
  <c r="E1236" i="175" s="1"/>
  <c r="B1236" i="175"/>
  <c r="J1235" i="175"/>
  <c r="I1235" i="175"/>
  <c r="H1235" i="175"/>
  <c r="F1235" i="175"/>
  <c r="D1235" i="175"/>
  <c r="E1235" i="175" s="1"/>
  <c r="B1235" i="175"/>
  <c r="J1234" i="175"/>
  <c r="I1234" i="175"/>
  <c r="H1234" i="175"/>
  <c r="F1234" i="175"/>
  <c r="D1234" i="175"/>
  <c r="E1234" i="175" s="1"/>
  <c r="B1234" i="175"/>
  <c r="J1233" i="175"/>
  <c r="I1233" i="175"/>
  <c r="H1233" i="175"/>
  <c r="F1233" i="175"/>
  <c r="D1233" i="175"/>
  <c r="E1233" i="175" s="1"/>
  <c r="B1233" i="175"/>
  <c r="J1232" i="175"/>
  <c r="I1232" i="175"/>
  <c r="H1232" i="175"/>
  <c r="F1232" i="175"/>
  <c r="D1232" i="175"/>
  <c r="E1232" i="175" s="1"/>
  <c r="B1232" i="175"/>
  <c r="J1231" i="175"/>
  <c r="I1231" i="175"/>
  <c r="H1231" i="175"/>
  <c r="F1231" i="175"/>
  <c r="D1231" i="175"/>
  <c r="E1231" i="175" s="1"/>
  <c r="B1231" i="175"/>
  <c r="J1230" i="175"/>
  <c r="I1230" i="175"/>
  <c r="H1230" i="175"/>
  <c r="F1230" i="175"/>
  <c r="D1230" i="175"/>
  <c r="E1230" i="175" s="1"/>
  <c r="B1230" i="175"/>
  <c r="J1229" i="175"/>
  <c r="I1229" i="175"/>
  <c r="H1229" i="175"/>
  <c r="F1229" i="175"/>
  <c r="D1229" i="175"/>
  <c r="E1229" i="175" s="1"/>
  <c r="B1229" i="175"/>
  <c r="J1228" i="175"/>
  <c r="I1228" i="175"/>
  <c r="H1228" i="175"/>
  <c r="F1228" i="175"/>
  <c r="D1228" i="175"/>
  <c r="E1228" i="175" s="1"/>
  <c r="B1228" i="175"/>
  <c r="J1227" i="175"/>
  <c r="I1227" i="175"/>
  <c r="H1227" i="175"/>
  <c r="F1227" i="175"/>
  <c r="D1227" i="175"/>
  <c r="E1227" i="175" s="1"/>
  <c r="B1227" i="175"/>
  <c r="J1226" i="175"/>
  <c r="I1226" i="175"/>
  <c r="H1226" i="175"/>
  <c r="F1226" i="175"/>
  <c r="D1226" i="175"/>
  <c r="E1226" i="175" s="1"/>
  <c r="B1226" i="175"/>
  <c r="J1225" i="175"/>
  <c r="I1225" i="175"/>
  <c r="H1225" i="175"/>
  <c r="F1225" i="175"/>
  <c r="D1225" i="175"/>
  <c r="E1225" i="175" s="1"/>
  <c r="B1225" i="175"/>
  <c r="J1224" i="175"/>
  <c r="I1224" i="175"/>
  <c r="H1224" i="175"/>
  <c r="F1224" i="175"/>
  <c r="D1224" i="175"/>
  <c r="E1224" i="175" s="1"/>
  <c r="B1224" i="175"/>
  <c r="J1223" i="175"/>
  <c r="I1223" i="175"/>
  <c r="H1223" i="175"/>
  <c r="F1223" i="175"/>
  <c r="D1223" i="175"/>
  <c r="E1223" i="175" s="1"/>
  <c r="B1223" i="175"/>
  <c r="J1222" i="175"/>
  <c r="I1222" i="175"/>
  <c r="H1222" i="175"/>
  <c r="F1222" i="175"/>
  <c r="D1222" i="175"/>
  <c r="E1222" i="175" s="1"/>
  <c r="B1222" i="175"/>
  <c r="J1221" i="175"/>
  <c r="I1221" i="175"/>
  <c r="H1221" i="175"/>
  <c r="F1221" i="175"/>
  <c r="D1221" i="175"/>
  <c r="E1221" i="175" s="1"/>
  <c r="B1221" i="175"/>
  <c r="J1220" i="175"/>
  <c r="I1220" i="175"/>
  <c r="H1220" i="175"/>
  <c r="F1220" i="175"/>
  <c r="D1220" i="175"/>
  <c r="E1220" i="175" s="1"/>
  <c r="B1220" i="175"/>
  <c r="J1219" i="175"/>
  <c r="I1219" i="175"/>
  <c r="H1219" i="175"/>
  <c r="F1219" i="175"/>
  <c r="D1219" i="175"/>
  <c r="E1219" i="175" s="1"/>
  <c r="B1219" i="175"/>
  <c r="J1218" i="175"/>
  <c r="I1218" i="175"/>
  <c r="H1218" i="175"/>
  <c r="F1218" i="175"/>
  <c r="D1218" i="175"/>
  <c r="E1218" i="175" s="1"/>
  <c r="B1218" i="175"/>
  <c r="J1217" i="175"/>
  <c r="I1217" i="175"/>
  <c r="H1217" i="175"/>
  <c r="F1217" i="175"/>
  <c r="D1217" i="175"/>
  <c r="E1217" i="175" s="1"/>
  <c r="B1217" i="175"/>
  <c r="J1216" i="175"/>
  <c r="I1216" i="175"/>
  <c r="H1216" i="175"/>
  <c r="F1216" i="175"/>
  <c r="D1216" i="175"/>
  <c r="E1216" i="175" s="1"/>
  <c r="B1216" i="175"/>
  <c r="J1215" i="175"/>
  <c r="I1215" i="175"/>
  <c r="H1215" i="175"/>
  <c r="F1215" i="175"/>
  <c r="D1215" i="175"/>
  <c r="E1215" i="175" s="1"/>
  <c r="B1215" i="175"/>
  <c r="J1214" i="175"/>
  <c r="I1214" i="175"/>
  <c r="H1214" i="175"/>
  <c r="F1214" i="175"/>
  <c r="D1214" i="175"/>
  <c r="E1214" i="175" s="1"/>
  <c r="B1214" i="175"/>
  <c r="J1213" i="175"/>
  <c r="I1213" i="175"/>
  <c r="H1213" i="175"/>
  <c r="F1213" i="175"/>
  <c r="D1213" i="175"/>
  <c r="E1213" i="175" s="1"/>
  <c r="B1213" i="175"/>
  <c r="J1212" i="175"/>
  <c r="I1212" i="175"/>
  <c r="H1212" i="175"/>
  <c r="F1212" i="175"/>
  <c r="D1212" i="175"/>
  <c r="E1212" i="175" s="1"/>
  <c r="B1212" i="175"/>
  <c r="J1211" i="175"/>
  <c r="I1211" i="175"/>
  <c r="H1211" i="175"/>
  <c r="F1211" i="175"/>
  <c r="D1211" i="175"/>
  <c r="E1211" i="175" s="1"/>
  <c r="B1211" i="175"/>
  <c r="J1210" i="175"/>
  <c r="I1210" i="175"/>
  <c r="H1210" i="175"/>
  <c r="F1210" i="175"/>
  <c r="D1210" i="175"/>
  <c r="E1210" i="175" s="1"/>
  <c r="B1210" i="175"/>
  <c r="J1209" i="175"/>
  <c r="I1209" i="175"/>
  <c r="H1209" i="175"/>
  <c r="F1209" i="175"/>
  <c r="D1209" i="175"/>
  <c r="E1209" i="175" s="1"/>
  <c r="B1209" i="175"/>
  <c r="J1208" i="175"/>
  <c r="I1208" i="175"/>
  <c r="H1208" i="175"/>
  <c r="F1208" i="175"/>
  <c r="D1208" i="175"/>
  <c r="E1208" i="175" s="1"/>
  <c r="B1208" i="175"/>
  <c r="J1207" i="175"/>
  <c r="I1207" i="175"/>
  <c r="H1207" i="175"/>
  <c r="F1207" i="175"/>
  <c r="D1207" i="175"/>
  <c r="E1207" i="175" s="1"/>
  <c r="B1207" i="175"/>
  <c r="J1206" i="175"/>
  <c r="I1206" i="175"/>
  <c r="H1206" i="175"/>
  <c r="F1206" i="175"/>
  <c r="D1206" i="175"/>
  <c r="E1206" i="175" s="1"/>
  <c r="B1206" i="175"/>
  <c r="J1205" i="175"/>
  <c r="I1205" i="175"/>
  <c r="H1205" i="175"/>
  <c r="F1205" i="175"/>
  <c r="D1205" i="175"/>
  <c r="E1205" i="175" s="1"/>
  <c r="B1205" i="175"/>
  <c r="J1204" i="175"/>
  <c r="I1204" i="175"/>
  <c r="H1204" i="175"/>
  <c r="F1204" i="175"/>
  <c r="D1204" i="175"/>
  <c r="E1204" i="175" s="1"/>
  <c r="B1204" i="175"/>
  <c r="J1203" i="175"/>
  <c r="I1203" i="175"/>
  <c r="H1203" i="175"/>
  <c r="F1203" i="175"/>
  <c r="D1203" i="175"/>
  <c r="E1203" i="175" s="1"/>
  <c r="B1203" i="175"/>
  <c r="J1202" i="175"/>
  <c r="I1202" i="175"/>
  <c r="H1202" i="175"/>
  <c r="F1202" i="175"/>
  <c r="D1202" i="175"/>
  <c r="E1202" i="175" s="1"/>
  <c r="B1202" i="175"/>
  <c r="J1201" i="175"/>
  <c r="I1201" i="175"/>
  <c r="H1201" i="175"/>
  <c r="F1201" i="175"/>
  <c r="D1201" i="175"/>
  <c r="E1201" i="175" s="1"/>
  <c r="B1201" i="175"/>
  <c r="J1200" i="175"/>
  <c r="I1200" i="175"/>
  <c r="H1200" i="175"/>
  <c r="F1200" i="175"/>
  <c r="D1200" i="175"/>
  <c r="E1200" i="175" s="1"/>
  <c r="B1200" i="175"/>
  <c r="J1199" i="175"/>
  <c r="I1199" i="175"/>
  <c r="H1199" i="175"/>
  <c r="F1199" i="175"/>
  <c r="D1199" i="175"/>
  <c r="E1199" i="175" s="1"/>
  <c r="B1199" i="175"/>
  <c r="J1198" i="175"/>
  <c r="I1198" i="175"/>
  <c r="H1198" i="175"/>
  <c r="F1198" i="175"/>
  <c r="D1198" i="175"/>
  <c r="E1198" i="175" s="1"/>
  <c r="B1198" i="175"/>
  <c r="J1197" i="175"/>
  <c r="I1197" i="175"/>
  <c r="H1197" i="175"/>
  <c r="F1197" i="175"/>
  <c r="D1197" i="175"/>
  <c r="E1197" i="175" s="1"/>
  <c r="B1197" i="175"/>
  <c r="J1196" i="175"/>
  <c r="I1196" i="175"/>
  <c r="H1196" i="175"/>
  <c r="F1196" i="175"/>
  <c r="D1196" i="175"/>
  <c r="E1196" i="175" s="1"/>
  <c r="B1196" i="175"/>
  <c r="J1195" i="175"/>
  <c r="I1195" i="175"/>
  <c r="H1195" i="175"/>
  <c r="F1195" i="175"/>
  <c r="D1195" i="175"/>
  <c r="E1195" i="175" s="1"/>
  <c r="B1195" i="175"/>
  <c r="J1194" i="175"/>
  <c r="I1194" i="175"/>
  <c r="H1194" i="175"/>
  <c r="F1194" i="175"/>
  <c r="D1194" i="175"/>
  <c r="E1194" i="175" s="1"/>
  <c r="B1194" i="175"/>
  <c r="J1193" i="175"/>
  <c r="I1193" i="175"/>
  <c r="H1193" i="175"/>
  <c r="F1193" i="175"/>
  <c r="D1193" i="175"/>
  <c r="E1193" i="175" s="1"/>
  <c r="B1193" i="175"/>
  <c r="J1192" i="175"/>
  <c r="I1192" i="175"/>
  <c r="H1192" i="175"/>
  <c r="F1192" i="175"/>
  <c r="D1192" i="175"/>
  <c r="E1192" i="175" s="1"/>
  <c r="B1192" i="175"/>
  <c r="J1191" i="175"/>
  <c r="I1191" i="175"/>
  <c r="H1191" i="175"/>
  <c r="F1191" i="175"/>
  <c r="D1191" i="175"/>
  <c r="E1191" i="175" s="1"/>
  <c r="B1191" i="175"/>
  <c r="J1190" i="175"/>
  <c r="I1190" i="175"/>
  <c r="H1190" i="175"/>
  <c r="F1190" i="175"/>
  <c r="D1190" i="175"/>
  <c r="E1190" i="175" s="1"/>
  <c r="B1190" i="175"/>
  <c r="J1189" i="175"/>
  <c r="I1189" i="175"/>
  <c r="H1189" i="175"/>
  <c r="F1189" i="175"/>
  <c r="D1189" i="175"/>
  <c r="E1189" i="175" s="1"/>
  <c r="B1189" i="175"/>
  <c r="J1188" i="175"/>
  <c r="I1188" i="175"/>
  <c r="H1188" i="175"/>
  <c r="F1188" i="175"/>
  <c r="D1188" i="175"/>
  <c r="E1188" i="175" s="1"/>
  <c r="B1188" i="175"/>
  <c r="J1187" i="175"/>
  <c r="I1187" i="175"/>
  <c r="H1187" i="175"/>
  <c r="F1187" i="175"/>
  <c r="D1187" i="175"/>
  <c r="E1187" i="175" s="1"/>
  <c r="B1187" i="175"/>
  <c r="J1186" i="175"/>
  <c r="I1186" i="175"/>
  <c r="H1186" i="175"/>
  <c r="F1186" i="175"/>
  <c r="D1186" i="175"/>
  <c r="E1186" i="175" s="1"/>
  <c r="B1186" i="175"/>
  <c r="J1185" i="175"/>
  <c r="I1185" i="175"/>
  <c r="H1185" i="175"/>
  <c r="F1185" i="175"/>
  <c r="D1185" i="175"/>
  <c r="E1185" i="175" s="1"/>
  <c r="B1185" i="175"/>
  <c r="J1184" i="175"/>
  <c r="I1184" i="175"/>
  <c r="H1184" i="175"/>
  <c r="F1184" i="175"/>
  <c r="D1184" i="175"/>
  <c r="E1184" i="175" s="1"/>
  <c r="B1184" i="175"/>
  <c r="J1183" i="175"/>
  <c r="I1183" i="175"/>
  <c r="H1183" i="175"/>
  <c r="F1183" i="175"/>
  <c r="D1183" i="175"/>
  <c r="E1183" i="175" s="1"/>
  <c r="B1183" i="175"/>
  <c r="J1182" i="175"/>
  <c r="I1182" i="175"/>
  <c r="H1182" i="175"/>
  <c r="F1182" i="175"/>
  <c r="D1182" i="175"/>
  <c r="E1182" i="175" s="1"/>
  <c r="B1182" i="175"/>
  <c r="J1181" i="175"/>
  <c r="I1181" i="175"/>
  <c r="H1181" i="175"/>
  <c r="F1181" i="175"/>
  <c r="D1181" i="175"/>
  <c r="E1181" i="175" s="1"/>
  <c r="B1181" i="175"/>
  <c r="J1180" i="175"/>
  <c r="I1180" i="175"/>
  <c r="H1180" i="175"/>
  <c r="F1180" i="175"/>
  <c r="D1180" i="175"/>
  <c r="E1180" i="175" s="1"/>
  <c r="B1180" i="175"/>
  <c r="J1179" i="175"/>
  <c r="I1179" i="175"/>
  <c r="H1179" i="175"/>
  <c r="F1179" i="175"/>
  <c r="D1179" i="175"/>
  <c r="E1179" i="175" s="1"/>
  <c r="B1179" i="175"/>
  <c r="J1178" i="175"/>
  <c r="I1178" i="175"/>
  <c r="H1178" i="175"/>
  <c r="F1178" i="175"/>
  <c r="D1178" i="175"/>
  <c r="E1178" i="175" s="1"/>
  <c r="B1178" i="175"/>
  <c r="J1177" i="175"/>
  <c r="I1177" i="175"/>
  <c r="H1177" i="175"/>
  <c r="F1177" i="175"/>
  <c r="D1177" i="175"/>
  <c r="E1177" i="175" s="1"/>
  <c r="B1177" i="175"/>
  <c r="J1176" i="175"/>
  <c r="I1176" i="175"/>
  <c r="H1176" i="175"/>
  <c r="F1176" i="175"/>
  <c r="D1176" i="175"/>
  <c r="E1176" i="175" s="1"/>
  <c r="B1176" i="175"/>
  <c r="J1175" i="175"/>
  <c r="I1175" i="175"/>
  <c r="H1175" i="175"/>
  <c r="F1175" i="175"/>
  <c r="D1175" i="175"/>
  <c r="E1175" i="175" s="1"/>
  <c r="B1175" i="175"/>
  <c r="J1174" i="175"/>
  <c r="I1174" i="175"/>
  <c r="H1174" i="175"/>
  <c r="F1174" i="175"/>
  <c r="D1174" i="175"/>
  <c r="E1174" i="175" s="1"/>
  <c r="B1174" i="175"/>
  <c r="J1173" i="175"/>
  <c r="I1173" i="175"/>
  <c r="H1173" i="175"/>
  <c r="F1173" i="175"/>
  <c r="D1173" i="175"/>
  <c r="E1173" i="175" s="1"/>
  <c r="B1173" i="175"/>
  <c r="J1172" i="175"/>
  <c r="I1172" i="175"/>
  <c r="H1172" i="175"/>
  <c r="F1172" i="175"/>
  <c r="D1172" i="175"/>
  <c r="E1172" i="175" s="1"/>
  <c r="B1172" i="175"/>
  <c r="J1171" i="175"/>
  <c r="I1171" i="175"/>
  <c r="H1171" i="175"/>
  <c r="F1171" i="175"/>
  <c r="D1171" i="175"/>
  <c r="E1171" i="175" s="1"/>
  <c r="B1171" i="175"/>
  <c r="J1170" i="175"/>
  <c r="I1170" i="175"/>
  <c r="H1170" i="175"/>
  <c r="F1170" i="175"/>
  <c r="D1170" i="175"/>
  <c r="E1170" i="175" s="1"/>
  <c r="B1170" i="175"/>
  <c r="J1169" i="175"/>
  <c r="I1169" i="175"/>
  <c r="H1169" i="175"/>
  <c r="F1169" i="175"/>
  <c r="D1169" i="175"/>
  <c r="E1169" i="175" s="1"/>
  <c r="B1169" i="175"/>
  <c r="J1168" i="175"/>
  <c r="I1168" i="175"/>
  <c r="H1168" i="175"/>
  <c r="F1168" i="175"/>
  <c r="D1168" i="175"/>
  <c r="E1168" i="175" s="1"/>
  <c r="B1168" i="175"/>
  <c r="J1167" i="175"/>
  <c r="I1167" i="175"/>
  <c r="H1167" i="175"/>
  <c r="F1167" i="175"/>
  <c r="D1167" i="175"/>
  <c r="E1167" i="175" s="1"/>
  <c r="B1167" i="175"/>
  <c r="J1166" i="175"/>
  <c r="I1166" i="175"/>
  <c r="H1166" i="175"/>
  <c r="F1166" i="175"/>
  <c r="D1166" i="175"/>
  <c r="E1166" i="175" s="1"/>
  <c r="B1166" i="175"/>
  <c r="J1165" i="175"/>
  <c r="I1165" i="175"/>
  <c r="H1165" i="175"/>
  <c r="F1165" i="175"/>
  <c r="D1165" i="175"/>
  <c r="E1165" i="175" s="1"/>
  <c r="B1165" i="175"/>
  <c r="J1164" i="175"/>
  <c r="I1164" i="175"/>
  <c r="H1164" i="175"/>
  <c r="F1164" i="175"/>
  <c r="D1164" i="175"/>
  <c r="E1164" i="175" s="1"/>
  <c r="B1164" i="175"/>
  <c r="J1163" i="175"/>
  <c r="I1163" i="175"/>
  <c r="H1163" i="175"/>
  <c r="F1163" i="175"/>
  <c r="D1163" i="175"/>
  <c r="E1163" i="175" s="1"/>
  <c r="B1163" i="175"/>
  <c r="J1162" i="175"/>
  <c r="I1162" i="175"/>
  <c r="H1162" i="175"/>
  <c r="F1162" i="175"/>
  <c r="D1162" i="175"/>
  <c r="E1162" i="175" s="1"/>
  <c r="B1162" i="175"/>
  <c r="J1161" i="175"/>
  <c r="I1161" i="175"/>
  <c r="H1161" i="175"/>
  <c r="F1161" i="175"/>
  <c r="D1161" i="175"/>
  <c r="E1161" i="175" s="1"/>
  <c r="B1161" i="175"/>
  <c r="J1160" i="175"/>
  <c r="I1160" i="175"/>
  <c r="H1160" i="175"/>
  <c r="F1160" i="175"/>
  <c r="D1160" i="175"/>
  <c r="E1160" i="175" s="1"/>
  <c r="B1160" i="175"/>
  <c r="J1159" i="175"/>
  <c r="I1159" i="175"/>
  <c r="H1159" i="175"/>
  <c r="F1159" i="175"/>
  <c r="D1159" i="175"/>
  <c r="E1159" i="175" s="1"/>
  <c r="B1159" i="175"/>
  <c r="J1158" i="175"/>
  <c r="I1158" i="175"/>
  <c r="H1158" i="175"/>
  <c r="F1158" i="175"/>
  <c r="D1158" i="175"/>
  <c r="E1158" i="175" s="1"/>
  <c r="B1158" i="175"/>
  <c r="J1157" i="175"/>
  <c r="I1157" i="175"/>
  <c r="H1157" i="175"/>
  <c r="F1157" i="175"/>
  <c r="D1157" i="175"/>
  <c r="E1157" i="175" s="1"/>
  <c r="B1157" i="175"/>
  <c r="J1156" i="175"/>
  <c r="I1156" i="175"/>
  <c r="H1156" i="175"/>
  <c r="F1156" i="175"/>
  <c r="D1156" i="175"/>
  <c r="E1156" i="175" s="1"/>
  <c r="B1156" i="175"/>
  <c r="J1155" i="175"/>
  <c r="I1155" i="175"/>
  <c r="H1155" i="175"/>
  <c r="F1155" i="175"/>
  <c r="D1155" i="175"/>
  <c r="E1155" i="175" s="1"/>
  <c r="B1155" i="175"/>
  <c r="J1154" i="175"/>
  <c r="I1154" i="175"/>
  <c r="H1154" i="175"/>
  <c r="F1154" i="175"/>
  <c r="D1154" i="175"/>
  <c r="E1154" i="175" s="1"/>
  <c r="B1154" i="175"/>
  <c r="J1153" i="175"/>
  <c r="I1153" i="175"/>
  <c r="H1153" i="175"/>
  <c r="F1153" i="175"/>
  <c r="D1153" i="175"/>
  <c r="E1153" i="175" s="1"/>
  <c r="B1153" i="175"/>
  <c r="J1152" i="175"/>
  <c r="I1152" i="175"/>
  <c r="H1152" i="175"/>
  <c r="F1152" i="175"/>
  <c r="D1152" i="175"/>
  <c r="E1152" i="175" s="1"/>
  <c r="B1152" i="175"/>
  <c r="J1151" i="175"/>
  <c r="I1151" i="175"/>
  <c r="H1151" i="175"/>
  <c r="F1151" i="175"/>
  <c r="D1151" i="175"/>
  <c r="E1151" i="175" s="1"/>
  <c r="B1151" i="175"/>
  <c r="J1150" i="175"/>
  <c r="I1150" i="175"/>
  <c r="H1150" i="175"/>
  <c r="F1150" i="175"/>
  <c r="D1150" i="175"/>
  <c r="E1150" i="175" s="1"/>
  <c r="B1150" i="175"/>
  <c r="J1149" i="175"/>
  <c r="I1149" i="175"/>
  <c r="H1149" i="175"/>
  <c r="F1149" i="175"/>
  <c r="D1149" i="175"/>
  <c r="E1149" i="175" s="1"/>
  <c r="B1149" i="175"/>
  <c r="J1148" i="175"/>
  <c r="I1148" i="175"/>
  <c r="H1148" i="175"/>
  <c r="F1148" i="175"/>
  <c r="D1148" i="175"/>
  <c r="E1148" i="175" s="1"/>
  <c r="B1148" i="175"/>
  <c r="J1147" i="175"/>
  <c r="I1147" i="175"/>
  <c r="H1147" i="175"/>
  <c r="F1147" i="175"/>
  <c r="D1147" i="175"/>
  <c r="E1147" i="175" s="1"/>
  <c r="B1147" i="175"/>
  <c r="J1146" i="175"/>
  <c r="I1146" i="175"/>
  <c r="H1146" i="175"/>
  <c r="F1146" i="175"/>
  <c r="D1146" i="175"/>
  <c r="E1146" i="175" s="1"/>
  <c r="B1146" i="175"/>
  <c r="J1145" i="175"/>
  <c r="I1145" i="175"/>
  <c r="H1145" i="175"/>
  <c r="F1145" i="175"/>
  <c r="D1145" i="175"/>
  <c r="E1145" i="175" s="1"/>
  <c r="B1145" i="175"/>
  <c r="J1144" i="175"/>
  <c r="I1144" i="175"/>
  <c r="H1144" i="175"/>
  <c r="F1144" i="175"/>
  <c r="D1144" i="175"/>
  <c r="E1144" i="175" s="1"/>
  <c r="B1144" i="175"/>
  <c r="J1143" i="175"/>
  <c r="I1143" i="175"/>
  <c r="H1143" i="175"/>
  <c r="F1143" i="175"/>
  <c r="D1143" i="175"/>
  <c r="E1143" i="175" s="1"/>
  <c r="B1143" i="175"/>
  <c r="J1142" i="175"/>
  <c r="I1142" i="175"/>
  <c r="H1142" i="175"/>
  <c r="F1142" i="175"/>
  <c r="D1142" i="175"/>
  <c r="E1142" i="175" s="1"/>
  <c r="B1142" i="175"/>
  <c r="J1141" i="175"/>
  <c r="I1141" i="175"/>
  <c r="H1141" i="175"/>
  <c r="F1141" i="175"/>
  <c r="D1141" i="175"/>
  <c r="E1141" i="175" s="1"/>
  <c r="B1141" i="175"/>
  <c r="J1140" i="175"/>
  <c r="I1140" i="175"/>
  <c r="H1140" i="175"/>
  <c r="F1140" i="175"/>
  <c r="D1140" i="175"/>
  <c r="E1140" i="175" s="1"/>
  <c r="B1140" i="175"/>
  <c r="J1139" i="175"/>
  <c r="I1139" i="175"/>
  <c r="H1139" i="175"/>
  <c r="F1139" i="175"/>
  <c r="D1139" i="175"/>
  <c r="E1139" i="175" s="1"/>
  <c r="B1139" i="175"/>
  <c r="J1138" i="175"/>
  <c r="I1138" i="175"/>
  <c r="H1138" i="175"/>
  <c r="F1138" i="175"/>
  <c r="D1138" i="175"/>
  <c r="E1138" i="175" s="1"/>
  <c r="B1138" i="175"/>
  <c r="J1137" i="175"/>
  <c r="I1137" i="175"/>
  <c r="H1137" i="175"/>
  <c r="F1137" i="175"/>
  <c r="D1137" i="175"/>
  <c r="E1137" i="175" s="1"/>
  <c r="B1137" i="175"/>
  <c r="J1136" i="175"/>
  <c r="I1136" i="175"/>
  <c r="H1136" i="175"/>
  <c r="F1136" i="175"/>
  <c r="D1136" i="175"/>
  <c r="E1136" i="175" s="1"/>
  <c r="B1136" i="175"/>
  <c r="J1135" i="175"/>
  <c r="I1135" i="175"/>
  <c r="H1135" i="175"/>
  <c r="F1135" i="175"/>
  <c r="D1135" i="175"/>
  <c r="E1135" i="175" s="1"/>
  <c r="B1135" i="175"/>
  <c r="J1134" i="175"/>
  <c r="I1134" i="175"/>
  <c r="H1134" i="175"/>
  <c r="F1134" i="175"/>
  <c r="D1134" i="175"/>
  <c r="E1134" i="175" s="1"/>
  <c r="B1134" i="175"/>
  <c r="J1133" i="175"/>
  <c r="I1133" i="175"/>
  <c r="H1133" i="175"/>
  <c r="F1133" i="175"/>
  <c r="D1133" i="175"/>
  <c r="E1133" i="175" s="1"/>
  <c r="B1133" i="175"/>
  <c r="J1132" i="175"/>
  <c r="I1132" i="175"/>
  <c r="H1132" i="175"/>
  <c r="F1132" i="175"/>
  <c r="D1132" i="175"/>
  <c r="E1132" i="175" s="1"/>
  <c r="B1132" i="175"/>
  <c r="J1131" i="175"/>
  <c r="I1131" i="175"/>
  <c r="H1131" i="175"/>
  <c r="F1131" i="175"/>
  <c r="D1131" i="175"/>
  <c r="E1131" i="175" s="1"/>
  <c r="B1131" i="175"/>
  <c r="J1130" i="175"/>
  <c r="I1130" i="175"/>
  <c r="H1130" i="175"/>
  <c r="F1130" i="175"/>
  <c r="D1130" i="175"/>
  <c r="E1130" i="175" s="1"/>
  <c r="B1130" i="175"/>
  <c r="J1129" i="175"/>
  <c r="I1129" i="175"/>
  <c r="H1129" i="175"/>
  <c r="F1129" i="175"/>
  <c r="D1129" i="175"/>
  <c r="E1129" i="175" s="1"/>
  <c r="B1129" i="175"/>
  <c r="J1128" i="175"/>
  <c r="I1128" i="175"/>
  <c r="H1128" i="175"/>
  <c r="F1128" i="175"/>
  <c r="D1128" i="175"/>
  <c r="E1128" i="175" s="1"/>
  <c r="B1128" i="175"/>
  <c r="J1127" i="175"/>
  <c r="I1127" i="175"/>
  <c r="H1127" i="175"/>
  <c r="F1127" i="175"/>
  <c r="D1127" i="175"/>
  <c r="E1127" i="175" s="1"/>
  <c r="B1127" i="175"/>
  <c r="J1126" i="175"/>
  <c r="I1126" i="175"/>
  <c r="H1126" i="175"/>
  <c r="F1126" i="175"/>
  <c r="D1126" i="175"/>
  <c r="E1126" i="175" s="1"/>
  <c r="B1126" i="175"/>
  <c r="J1125" i="175"/>
  <c r="I1125" i="175"/>
  <c r="H1125" i="175"/>
  <c r="F1125" i="175"/>
  <c r="D1125" i="175"/>
  <c r="E1125" i="175" s="1"/>
  <c r="B1125" i="175"/>
  <c r="J1124" i="175"/>
  <c r="I1124" i="175"/>
  <c r="H1124" i="175"/>
  <c r="F1124" i="175"/>
  <c r="D1124" i="175"/>
  <c r="E1124" i="175" s="1"/>
  <c r="B1124" i="175"/>
  <c r="J1123" i="175"/>
  <c r="I1123" i="175"/>
  <c r="H1123" i="175"/>
  <c r="F1123" i="175"/>
  <c r="D1123" i="175"/>
  <c r="E1123" i="175" s="1"/>
  <c r="B1123" i="175"/>
  <c r="J1122" i="175"/>
  <c r="I1122" i="175"/>
  <c r="H1122" i="175"/>
  <c r="F1122" i="175"/>
  <c r="D1122" i="175"/>
  <c r="E1122" i="175" s="1"/>
  <c r="B1122" i="175"/>
  <c r="J1121" i="175"/>
  <c r="I1121" i="175"/>
  <c r="H1121" i="175"/>
  <c r="F1121" i="175"/>
  <c r="D1121" i="175"/>
  <c r="E1121" i="175" s="1"/>
  <c r="B1121" i="175"/>
  <c r="J1120" i="175"/>
  <c r="I1120" i="175"/>
  <c r="H1120" i="175"/>
  <c r="F1120" i="175"/>
  <c r="D1120" i="175"/>
  <c r="E1120" i="175" s="1"/>
  <c r="B1120" i="175"/>
  <c r="J1119" i="175"/>
  <c r="I1119" i="175"/>
  <c r="H1119" i="175"/>
  <c r="F1119" i="175"/>
  <c r="D1119" i="175"/>
  <c r="E1119" i="175" s="1"/>
  <c r="B1119" i="175"/>
  <c r="J1118" i="175"/>
  <c r="I1118" i="175"/>
  <c r="H1118" i="175"/>
  <c r="F1118" i="175"/>
  <c r="D1118" i="175"/>
  <c r="E1118" i="175" s="1"/>
  <c r="B1118" i="175"/>
  <c r="J1117" i="175"/>
  <c r="I1117" i="175"/>
  <c r="H1117" i="175"/>
  <c r="F1117" i="175"/>
  <c r="D1117" i="175"/>
  <c r="E1117" i="175" s="1"/>
  <c r="B1117" i="175"/>
  <c r="J1116" i="175"/>
  <c r="I1116" i="175"/>
  <c r="H1116" i="175"/>
  <c r="F1116" i="175"/>
  <c r="D1116" i="175"/>
  <c r="E1116" i="175" s="1"/>
  <c r="B1116" i="175"/>
  <c r="J1115" i="175"/>
  <c r="I1115" i="175"/>
  <c r="H1115" i="175"/>
  <c r="F1115" i="175"/>
  <c r="D1115" i="175"/>
  <c r="E1115" i="175" s="1"/>
  <c r="B1115" i="175"/>
  <c r="J1114" i="175"/>
  <c r="I1114" i="175"/>
  <c r="H1114" i="175"/>
  <c r="F1114" i="175"/>
  <c r="D1114" i="175"/>
  <c r="E1114" i="175" s="1"/>
  <c r="B1114" i="175"/>
  <c r="J1113" i="175"/>
  <c r="I1113" i="175"/>
  <c r="H1113" i="175"/>
  <c r="F1113" i="175"/>
  <c r="D1113" i="175"/>
  <c r="E1113" i="175" s="1"/>
  <c r="B1113" i="175"/>
  <c r="J1112" i="175"/>
  <c r="I1112" i="175"/>
  <c r="H1112" i="175"/>
  <c r="F1112" i="175"/>
  <c r="D1112" i="175"/>
  <c r="E1112" i="175" s="1"/>
  <c r="B1112" i="175"/>
  <c r="J1111" i="175"/>
  <c r="I1111" i="175"/>
  <c r="H1111" i="175"/>
  <c r="F1111" i="175"/>
  <c r="D1111" i="175"/>
  <c r="E1111" i="175" s="1"/>
  <c r="B1111" i="175"/>
  <c r="J1110" i="175"/>
  <c r="I1110" i="175"/>
  <c r="H1110" i="175"/>
  <c r="F1110" i="175"/>
  <c r="D1110" i="175"/>
  <c r="E1110" i="175" s="1"/>
  <c r="B1110" i="175"/>
  <c r="J1109" i="175"/>
  <c r="I1109" i="175"/>
  <c r="H1109" i="175"/>
  <c r="F1109" i="175"/>
  <c r="D1109" i="175"/>
  <c r="E1109" i="175" s="1"/>
  <c r="B1109" i="175"/>
  <c r="J1108" i="175"/>
  <c r="I1108" i="175"/>
  <c r="H1108" i="175"/>
  <c r="F1108" i="175"/>
  <c r="D1108" i="175"/>
  <c r="E1108" i="175" s="1"/>
  <c r="B1108" i="175"/>
  <c r="J1107" i="175"/>
  <c r="I1107" i="175"/>
  <c r="H1107" i="175"/>
  <c r="F1107" i="175"/>
  <c r="D1107" i="175"/>
  <c r="E1107" i="175" s="1"/>
  <c r="B1107" i="175"/>
  <c r="J1106" i="175"/>
  <c r="I1106" i="175"/>
  <c r="H1106" i="175"/>
  <c r="F1106" i="175"/>
  <c r="D1106" i="175"/>
  <c r="E1106" i="175" s="1"/>
  <c r="B1106" i="175"/>
  <c r="J1105" i="175"/>
  <c r="I1105" i="175"/>
  <c r="H1105" i="175"/>
  <c r="F1105" i="175"/>
  <c r="D1105" i="175"/>
  <c r="E1105" i="175" s="1"/>
  <c r="B1105" i="175"/>
  <c r="J1104" i="175"/>
  <c r="I1104" i="175"/>
  <c r="H1104" i="175"/>
  <c r="F1104" i="175"/>
  <c r="D1104" i="175"/>
  <c r="E1104" i="175" s="1"/>
  <c r="B1104" i="175"/>
  <c r="J1103" i="175"/>
  <c r="I1103" i="175"/>
  <c r="H1103" i="175"/>
  <c r="F1103" i="175"/>
  <c r="D1103" i="175"/>
  <c r="E1103" i="175" s="1"/>
  <c r="B1103" i="175"/>
  <c r="J1102" i="175"/>
  <c r="I1102" i="175"/>
  <c r="H1102" i="175"/>
  <c r="F1102" i="175"/>
  <c r="D1102" i="175"/>
  <c r="E1102" i="175" s="1"/>
  <c r="B1102" i="175"/>
  <c r="J1101" i="175"/>
  <c r="I1101" i="175"/>
  <c r="H1101" i="175"/>
  <c r="F1101" i="175"/>
  <c r="D1101" i="175"/>
  <c r="E1101" i="175" s="1"/>
  <c r="B1101" i="175"/>
  <c r="J1100" i="175"/>
  <c r="I1100" i="175"/>
  <c r="H1100" i="175"/>
  <c r="F1100" i="175"/>
  <c r="D1100" i="175"/>
  <c r="E1100" i="175" s="1"/>
  <c r="B1100" i="175"/>
  <c r="J1099" i="175"/>
  <c r="I1099" i="175"/>
  <c r="H1099" i="175"/>
  <c r="F1099" i="175"/>
  <c r="D1099" i="175"/>
  <c r="E1099" i="175" s="1"/>
  <c r="B1099" i="175"/>
  <c r="J1098" i="175"/>
  <c r="I1098" i="175"/>
  <c r="H1098" i="175"/>
  <c r="F1098" i="175"/>
  <c r="D1098" i="175"/>
  <c r="E1098" i="175" s="1"/>
  <c r="B1098" i="175"/>
  <c r="J1097" i="175"/>
  <c r="I1097" i="175"/>
  <c r="H1097" i="175"/>
  <c r="F1097" i="175"/>
  <c r="D1097" i="175"/>
  <c r="E1097" i="175" s="1"/>
  <c r="B1097" i="175"/>
  <c r="J1096" i="175"/>
  <c r="I1096" i="175"/>
  <c r="H1096" i="175"/>
  <c r="F1096" i="175"/>
  <c r="D1096" i="175"/>
  <c r="E1096" i="175" s="1"/>
  <c r="B1096" i="175"/>
  <c r="J1095" i="175"/>
  <c r="I1095" i="175"/>
  <c r="H1095" i="175"/>
  <c r="F1095" i="175"/>
  <c r="D1095" i="175"/>
  <c r="E1095" i="175" s="1"/>
  <c r="B1095" i="175"/>
  <c r="J1094" i="175"/>
  <c r="I1094" i="175"/>
  <c r="H1094" i="175"/>
  <c r="F1094" i="175"/>
  <c r="D1094" i="175"/>
  <c r="E1094" i="175" s="1"/>
  <c r="B1094" i="175"/>
  <c r="J1093" i="175"/>
  <c r="I1093" i="175"/>
  <c r="H1093" i="175"/>
  <c r="F1093" i="175"/>
  <c r="D1093" i="175"/>
  <c r="E1093" i="175" s="1"/>
  <c r="B1093" i="175"/>
  <c r="J1092" i="175"/>
  <c r="I1092" i="175"/>
  <c r="H1092" i="175"/>
  <c r="F1092" i="175"/>
  <c r="D1092" i="175"/>
  <c r="E1092" i="175" s="1"/>
  <c r="B1092" i="175"/>
  <c r="J1091" i="175"/>
  <c r="I1091" i="175"/>
  <c r="H1091" i="175"/>
  <c r="F1091" i="175"/>
  <c r="D1091" i="175"/>
  <c r="E1091" i="175" s="1"/>
  <c r="B1091" i="175"/>
  <c r="J1090" i="175"/>
  <c r="I1090" i="175"/>
  <c r="H1090" i="175"/>
  <c r="F1090" i="175"/>
  <c r="D1090" i="175"/>
  <c r="E1090" i="175" s="1"/>
  <c r="B1090" i="175"/>
  <c r="J1089" i="175"/>
  <c r="I1089" i="175"/>
  <c r="H1089" i="175"/>
  <c r="F1089" i="175"/>
  <c r="D1089" i="175"/>
  <c r="E1089" i="175" s="1"/>
  <c r="B1089" i="175"/>
  <c r="J1088" i="175"/>
  <c r="I1088" i="175"/>
  <c r="H1088" i="175"/>
  <c r="F1088" i="175"/>
  <c r="D1088" i="175"/>
  <c r="E1088" i="175" s="1"/>
  <c r="B1088" i="175"/>
  <c r="J1087" i="175"/>
  <c r="I1087" i="175"/>
  <c r="H1087" i="175"/>
  <c r="F1087" i="175"/>
  <c r="D1087" i="175"/>
  <c r="E1087" i="175" s="1"/>
  <c r="B1087" i="175"/>
  <c r="J1086" i="175"/>
  <c r="I1086" i="175"/>
  <c r="H1086" i="175"/>
  <c r="F1086" i="175"/>
  <c r="D1086" i="175"/>
  <c r="E1086" i="175" s="1"/>
  <c r="B1086" i="175"/>
  <c r="J1085" i="175"/>
  <c r="I1085" i="175"/>
  <c r="H1085" i="175"/>
  <c r="F1085" i="175"/>
  <c r="D1085" i="175"/>
  <c r="E1085" i="175" s="1"/>
  <c r="B1085" i="175"/>
  <c r="J1084" i="175"/>
  <c r="I1084" i="175"/>
  <c r="H1084" i="175"/>
  <c r="F1084" i="175"/>
  <c r="D1084" i="175"/>
  <c r="E1084" i="175" s="1"/>
  <c r="B1084" i="175"/>
  <c r="J1083" i="175"/>
  <c r="I1083" i="175"/>
  <c r="H1083" i="175"/>
  <c r="F1083" i="175"/>
  <c r="D1083" i="175"/>
  <c r="E1083" i="175" s="1"/>
  <c r="B1083" i="175"/>
  <c r="J1082" i="175"/>
  <c r="I1082" i="175"/>
  <c r="H1082" i="175"/>
  <c r="F1082" i="175"/>
  <c r="D1082" i="175"/>
  <c r="E1082" i="175" s="1"/>
  <c r="B1082" i="175"/>
  <c r="J1081" i="175"/>
  <c r="I1081" i="175"/>
  <c r="H1081" i="175"/>
  <c r="F1081" i="175"/>
  <c r="D1081" i="175"/>
  <c r="E1081" i="175" s="1"/>
  <c r="B1081" i="175"/>
  <c r="J1080" i="175"/>
  <c r="I1080" i="175"/>
  <c r="H1080" i="175"/>
  <c r="F1080" i="175"/>
  <c r="D1080" i="175"/>
  <c r="E1080" i="175" s="1"/>
  <c r="B1080" i="175"/>
  <c r="J1079" i="175"/>
  <c r="I1079" i="175"/>
  <c r="H1079" i="175"/>
  <c r="F1079" i="175"/>
  <c r="D1079" i="175"/>
  <c r="E1079" i="175" s="1"/>
  <c r="B1079" i="175"/>
  <c r="J1078" i="175"/>
  <c r="I1078" i="175"/>
  <c r="H1078" i="175"/>
  <c r="F1078" i="175"/>
  <c r="D1078" i="175"/>
  <c r="E1078" i="175" s="1"/>
  <c r="B1078" i="175"/>
  <c r="J1077" i="175"/>
  <c r="I1077" i="175"/>
  <c r="H1077" i="175"/>
  <c r="F1077" i="175"/>
  <c r="D1077" i="175"/>
  <c r="E1077" i="175" s="1"/>
  <c r="B1077" i="175"/>
  <c r="J1076" i="175"/>
  <c r="I1076" i="175"/>
  <c r="H1076" i="175"/>
  <c r="F1076" i="175"/>
  <c r="D1076" i="175"/>
  <c r="E1076" i="175" s="1"/>
  <c r="B1076" i="175"/>
  <c r="J1075" i="175"/>
  <c r="I1075" i="175"/>
  <c r="H1075" i="175"/>
  <c r="F1075" i="175"/>
  <c r="D1075" i="175"/>
  <c r="E1075" i="175" s="1"/>
  <c r="B1075" i="175"/>
  <c r="J1074" i="175"/>
  <c r="I1074" i="175"/>
  <c r="H1074" i="175"/>
  <c r="F1074" i="175"/>
  <c r="D1074" i="175"/>
  <c r="E1074" i="175" s="1"/>
  <c r="B1074" i="175"/>
  <c r="J1073" i="175"/>
  <c r="I1073" i="175"/>
  <c r="H1073" i="175"/>
  <c r="F1073" i="175"/>
  <c r="D1073" i="175"/>
  <c r="E1073" i="175" s="1"/>
  <c r="B1073" i="175"/>
  <c r="J1072" i="175"/>
  <c r="I1072" i="175"/>
  <c r="H1072" i="175"/>
  <c r="F1072" i="175"/>
  <c r="D1072" i="175"/>
  <c r="E1072" i="175" s="1"/>
  <c r="B1072" i="175"/>
  <c r="J1071" i="175"/>
  <c r="I1071" i="175"/>
  <c r="H1071" i="175"/>
  <c r="F1071" i="175"/>
  <c r="D1071" i="175"/>
  <c r="E1071" i="175" s="1"/>
  <c r="B1071" i="175"/>
  <c r="J1070" i="175"/>
  <c r="I1070" i="175"/>
  <c r="H1070" i="175"/>
  <c r="F1070" i="175"/>
  <c r="D1070" i="175"/>
  <c r="E1070" i="175" s="1"/>
  <c r="B1070" i="175"/>
  <c r="J1069" i="175"/>
  <c r="I1069" i="175"/>
  <c r="H1069" i="175"/>
  <c r="F1069" i="175"/>
  <c r="D1069" i="175"/>
  <c r="E1069" i="175" s="1"/>
  <c r="B1069" i="175"/>
  <c r="J1068" i="175"/>
  <c r="I1068" i="175"/>
  <c r="H1068" i="175"/>
  <c r="F1068" i="175"/>
  <c r="D1068" i="175"/>
  <c r="E1068" i="175" s="1"/>
  <c r="B1068" i="175"/>
  <c r="J1067" i="175"/>
  <c r="I1067" i="175"/>
  <c r="H1067" i="175"/>
  <c r="F1067" i="175"/>
  <c r="D1067" i="175"/>
  <c r="E1067" i="175" s="1"/>
  <c r="B1067" i="175"/>
  <c r="J1066" i="175"/>
  <c r="I1066" i="175"/>
  <c r="H1066" i="175"/>
  <c r="F1066" i="175"/>
  <c r="D1066" i="175"/>
  <c r="E1066" i="175" s="1"/>
  <c r="B1066" i="175"/>
  <c r="J1065" i="175"/>
  <c r="I1065" i="175"/>
  <c r="H1065" i="175"/>
  <c r="F1065" i="175"/>
  <c r="D1065" i="175"/>
  <c r="E1065" i="175" s="1"/>
  <c r="B1065" i="175"/>
  <c r="J1064" i="175"/>
  <c r="I1064" i="175"/>
  <c r="H1064" i="175"/>
  <c r="F1064" i="175"/>
  <c r="D1064" i="175"/>
  <c r="E1064" i="175" s="1"/>
  <c r="B1064" i="175"/>
  <c r="J1063" i="175"/>
  <c r="I1063" i="175"/>
  <c r="H1063" i="175"/>
  <c r="F1063" i="175"/>
  <c r="D1063" i="175"/>
  <c r="E1063" i="175" s="1"/>
  <c r="B1063" i="175"/>
  <c r="J1062" i="175"/>
  <c r="I1062" i="175"/>
  <c r="H1062" i="175"/>
  <c r="F1062" i="175"/>
  <c r="D1062" i="175"/>
  <c r="E1062" i="175" s="1"/>
  <c r="B1062" i="175"/>
  <c r="J1061" i="175"/>
  <c r="I1061" i="175"/>
  <c r="H1061" i="175"/>
  <c r="F1061" i="175"/>
  <c r="D1061" i="175"/>
  <c r="E1061" i="175" s="1"/>
  <c r="B1061" i="175"/>
  <c r="J1060" i="175"/>
  <c r="I1060" i="175"/>
  <c r="H1060" i="175"/>
  <c r="F1060" i="175"/>
  <c r="D1060" i="175"/>
  <c r="E1060" i="175" s="1"/>
  <c r="B1060" i="175"/>
  <c r="J1059" i="175"/>
  <c r="I1059" i="175"/>
  <c r="H1059" i="175"/>
  <c r="F1059" i="175"/>
  <c r="D1059" i="175"/>
  <c r="E1059" i="175" s="1"/>
  <c r="B1059" i="175"/>
  <c r="J1058" i="175"/>
  <c r="I1058" i="175"/>
  <c r="H1058" i="175"/>
  <c r="F1058" i="175"/>
  <c r="D1058" i="175"/>
  <c r="E1058" i="175" s="1"/>
  <c r="B1058" i="175"/>
  <c r="J1057" i="175"/>
  <c r="I1057" i="175"/>
  <c r="H1057" i="175"/>
  <c r="F1057" i="175"/>
  <c r="D1057" i="175"/>
  <c r="E1057" i="175" s="1"/>
  <c r="B1057" i="175"/>
  <c r="J1056" i="175"/>
  <c r="I1056" i="175"/>
  <c r="H1056" i="175"/>
  <c r="F1056" i="175"/>
  <c r="D1056" i="175"/>
  <c r="E1056" i="175" s="1"/>
  <c r="B1056" i="175"/>
  <c r="J1055" i="175"/>
  <c r="I1055" i="175"/>
  <c r="H1055" i="175"/>
  <c r="F1055" i="175"/>
  <c r="D1055" i="175"/>
  <c r="E1055" i="175" s="1"/>
  <c r="B1055" i="175"/>
  <c r="J1054" i="175"/>
  <c r="I1054" i="175"/>
  <c r="H1054" i="175"/>
  <c r="F1054" i="175"/>
  <c r="D1054" i="175"/>
  <c r="E1054" i="175" s="1"/>
  <c r="B1054" i="175"/>
  <c r="J1053" i="175"/>
  <c r="I1053" i="175"/>
  <c r="H1053" i="175"/>
  <c r="F1053" i="175"/>
  <c r="D1053" i="175"/>
  <c r="E1053" i="175" s="1"/>
  <c r="B1053" i="175"/>
  <c r="J1052" i="175"/>
  <c r="I1052" i="175"/>
  <c r="H1052" i="175"/>
  <c r="F1052" i="175"/>
  <c r="D1052" i="175"/>
  <c r="E1052" i="175" s="1"/>
  <c r="B1052" i="175"/>
  <c r="J1051" i="175"/>
  <c r="I1051" i="175"/>
  <c r="H1051" i="175"/>
  <c r="F1051" i="175"/>
  <c r="D1051" i="175"/>
  <c r="E1051" i="175" s="1"/>
  <c r="B1051" i="175"/>
  <c r="J1050" i="175"/>
  <c r="I1050" i="175"/>
  <c r="H1050" i="175"/>
  <c r="F1050" i="175"/>
  <c r="D1050" i="175"/>
  <c r="E1050" i="175" s="1"/>
  <c r="B1050" i="175"/>
  <c r="J1049" i="175"/>
  <c r="I1049" i="175"/>
  <c r="H1049" i="175"/>
  <c r="F1049" i="175"/>
  <c r="D1049" i="175"/>
  <c r="E1049" i="175" s="1"/>
  <c r="B1049" i="175"/>
  <c r="J1048" i="175"/>
  <c r="I1048" i="175"/>
  <c r="H1048" i="175"/>
  <c r="F1048" i="175"/>
  <c r="D1048" i="175"/>
  <c r="E1048" i="175" s="1"/>
  <c r="B1048" i="175"/>
  <c r="J1047" i="175"/>
  <c r="I1047" i="175"/>
  <c r="H1047" i="175"/>
  <c r="F1047" i="175"/>
  <c r="D1047" i="175"/>
  <c r="E1047" i="175" s="1"/>
  <c r="B1047" i="175"/>
  <c r="J1046" i="175"/>
  <c r="I1046" i="175"/>
  <c r="H1046" i="175"/>
  <c r="F1046" i="175"/>
  <c r="D1046" i="175"/>
  <c r="E1046" i="175" s="1"/>
  <c r="B1046" i="175"/>
  <c r="J1045" i="175"/>
  <c r="I1045" i="175"/>
  <c r="H1045" i="175"/>
  <c r="F1045" i="175"/>
  <c r="D1045" i="175"/>
  <c r="E1045" i="175" s="1"/>
  <c r="B1045" i="175"/>
  <c r="J1044" i="175"/>
  <c r="I1044" i="175"/>
  <c r="H1044" i="175"/>
  <c r="F1044" i="175"/>
  <c r="D1044" i="175"/>
  <c r="E1044" i="175" s="1"/>
  <c r="B1044" i="175"/>
  <c r="J1043" i="175"/>
  <c r="I1043" i="175"/>
  <c r="H1043" i="175"/>
  <c r="F1043" i="175"/>
  <c r="D1043" i="175"/>
  <c r="E1043" i="175" s="1"/>
  <c r="B1043" i="175"/>
  <c r="J1042" i="175"/>
  <c r="I1042" i="175"/>
  <c r="H1042" i="175"/>
  <c r="F1042" i="175"/>
  <c r="D1042" i="175"/>
  <c r="E1042" i="175" s="1"/>
  <c r="B1042" i="175"/>
  <c r="J1041" i="175"/>
  <c r="I1041" i="175"/>
  <c r="H1041" i="175"/>
  <c r="F1041" i="175"/>
  <c r="D1041" i="175"/>
  <c r="E1041" i="175" s="1"/>
  <c r="B1041" i="175"/>
  <c r="J1040" i="175"/>
  <c r="I1040" i="175"/>
  <c r="H1040" i="175"/>
  <c r="F1040" i="175"/>
  <c r="D1040" i="175"/>
  <c r="E1040" i="175" s="1"/>
  <c r="B1040" i="175"/>
  <c r="J1039" i="175"/>
  <c r="I1039" i="175"/>
  <c r="H1039" i="175"/>
  <c r="F1039" i="175"/>
  <c r="D1039" i="175"/>
  <c r="E1039" i="175" s="1"/>
  <c r="B1039" i="175"/>
  <c r="J1038" i="175"/>
  <c r="I1038" i="175"/>
  <c r="H1038" i="175"/>
  <c r="F1038" i="175"/>
  <c r="D1038" i="175"/>
  <c r="E1038" i="175" s="1"/>
  <c r="B1038" i="175"/>
  <c r="J1037" i="175"/>
  <c r="I1037" i="175"/>
  <c r="H1037" i="175"/>
  <c r="F1037" i="175"/>
  <c r="D1037" i="175"/>
  <c r="E1037" i="175" s="1"/>
  <c r="B1037" i="175"/>
  <c r="J1036" i="175"/>
  <c r="I1036" i="175"/>
  <c r="H1036" i="175"/>
  <c r="F1036" i="175"/>
  <c r="D1036" i="175"/>
  <c r="E1036" i="175" s="1"/>
  <c r="B1036" i="175"/>
  <c r="J1035" i="175"/>
  <c r="I1035" i="175"/>
  <c r="H1035" i="175"/>
  <c r="F1035" i="175"/>
  <c r="D1035" i="175"/>
  <c r="E1035" i="175" s="1"/>
  <c r="B1035" i="175"/>
  <c r="J1034" i="175"/>
  <c r="I1034" i="175"/>
  <c r="H1034" i="175"/>
  <c r="F1034" i="175"/>
  <c r="D1034" i="175"/>
  <c r="E1034" i="175" s="1"/>
  <c r="B1034" i="175"/>
  <c r="J1033" i="175"/>
  <c r="I1033" i="175"/>
  <c r="H1033" i="175"/>
  <c r="F1033" i="175"/>
  <c r="D1033" i="175"/>
  <c r="E1033" i="175" s="1"/>
  <c r="B1033" i="175"/>
  <c r="J1032" i="175"/>
  <c r="I1032" i="175"/>
  <c r="H1032" i="175"/>
  <c r="F1032" i="175"/>
  <c r="D1032" i="175"/>
  <c r="E1032" i="175" s="1"/>
  <c r="B1032" i="175"/>
  <c r="J1031" i="175"/>
  <c r="I1031" i="175"/>
  <c r="H1031" i="175"/>
  <c r="F1031" i="175"/>
  <c r="D1031" i="175"/>
  <c r="E1031" i="175" s="1"/>
  <c r="B1031" i="175"/>
  <c r="J1030" i="175"/>
  <c r="I1030" i="175"/>
  <c r="H1030" i="175"/>
  <c r="F1030" i="175"/>
  <c r="D1030" i="175"/>
  <c r="E1030" i="175" s="1"/>
  <c r="B1030" i="175"/>
  <c r="J1029" i="175"/>
  <c r="I1029" i="175"/>
  <c r="H1029" i="175"/>
  <c r="F1029" i="175"/>
  <c r="D1029" i="175"/>
  <c r="E1029" i="175" s="1"/>
  <c r="B1029" i="175"/>
  <c r="J1028" i="175"/>
  <c r="I1028" i="175"/>
  <c r="H1028" i="175"/>
  <c r="F1028" i="175"/>
  <c r="D1028" i="175"/>
  <c r="E1028" i="175" s="1"/>
  <c r="B1028" i="175"/>
  <c r="J1027" i="175"/>
  <c r="I1027" i="175"/>
  <c r="H1027" i="175"/>
  <c r="F1027" i="175"/>
  <c r="D1027" i="175"/>
  <c r="E1027" i="175" s="1"/>
  <c r="B1027" i="175"/>
  <c r="J1026" i="175"/>
  <c r="I1026" i="175"/>
  <c r="H1026" i="175"/>
  <c r="F1026" i="175"/>
  <c r="D1026" i="175"/>
  <c r="E1026" i="175" s="1"/>
  <c r="B1026" i="175"/>
  <c r="J1025" i="175"/>
  <c r="I1025" i="175"/>
  <c r="H1025" i="175"/>
  <c r="F1025" i="175"/>
  <c r="D1025" i="175"/>
  <c r="E1025" i="175" s="1"/>
  <c r="B1025" i="175"/>
  <c r="J1024" i="175"/>
  <c r="I1024" i="175"/>
  <c r="H1024" i="175"/>
  <c r="F1024" i="175"/>
  <c r="D1024" i="175"/>
  <c r="E1024" i="175" s="1"/>
  <c r="B1024" i="175"/>
  <c r="J1023" i="175"/>
  <c r="I1023" i="175"/>
  <c r="H1023" i="175"/>
  <c r="F1023" i="175"/>
  <c r="D1023" i="175"/>
  <c r="E1023" i="175" s="1"/>
  <c r="B1023" i="175"/>
  <c r="J1022" i="175"/>
  <c r="I1022" i="175"/>
  <c r="H1022" i="175"/>
  <c r="F1022" i="175"/>
  <c r="D1022" i="175"/>
  <c r="E1022" i="175" s="1"/>
  <c r="B1022" i="175"/>
  <c r="J1021" i="175"/>
  <c r="I1021" i="175"/>
  <c r="H1021" i="175"/>
  <c r="F1021" i="175"/>
  <c r="D1021" i="175"/>
  <c r="E1021" i="175" s="1"/>
  <c r="B1021" i="175"/>
  <c r="J1020" i="175"/>
  <c r="I1020" i="175"/>
  <c r="H1020" i="175"/>
  <c r="F1020" i="175"/>
  <c r="D1020" i="175"/>
  <c r="E1020" i="175" s="1"/>
  <c r="B1020" i="175"/>
  <c r="J1019" i="175"/>
  <c r="I1019" i="175"/>
  <c r="H1019" i="175"/>
  <c r="F1019" i="175"/>
  <c r="D1019" i="175"/>
  <c r="E1019" i="175" s="1"/>
  <c r="B1019" i="175"/>
  <c r="J1018" i="175"/>
  <c r="I1018" i="175"/>
  <c r="H1018" i="175"/>
  <c r="F1018" i="175"/>
  <c r="D1018" i="175"/>
  <c r="E1018" i="175" s="1"/>
  <c r="B1018" i="175"/>
  <c r="J1017" i="175"/>
  <c r="I1017" i="175"/>
  <c r="H1017" i="175"/>
  <c r="F1017" i="175"/>
  <c r="D1017" i="175"/>
  <c r="E1017" i="175" s="1"/>
  <c r="B1017" i="175"/>
  <c r="J1016" i="175"/>
  <c r="I1016" i="175"/>
  <c r="H1016" i="175"/>
  <c r="F1016" i="175"/>
  <c r="D1016" i="175"/>
  <c r="E1016" i="175" s="1"/>
  <c r="B1016" i="175"/>
  <c r="J1015" i="175"/>
  <c r="I1015" i="175"/>
  <c r="H1015" i="175"/>
  <c r="F1015" i="175"/>
  <c r="D1015" i="175"/>
  <c r="E1015" i="175" s="1"/>
  <c r="B1015" i="175"/>
  <c r="J1014" i="175"/>
  <c r="I1014" i="175"/>
  <c r="H1014" i="175"/>
  <c r="F1014" i="175"/>
  <c r="D1014" i="175"/>
  <c r="E1014" i="175" s="1"/>
  <c r="B1014" i="175"/>
  <c r="J1013" i="175"/>
  <c r="I1013" i="175"/>
  <c r="H1013" i="175"/>
  <c r="F1013" i="175"/>
  <c r="D1013" i="175"/>
  <c r="E1013" i="175" s="1"/>
  <c r="B1013" i="175"/>
  <c r="J1012" i="175"/>
  <c r="I1012" i="175"/>
  <c r="H1012" i="175"/>
  <c r="F1012" i="175"/>
  <c r="D1012" i="175"/>
  <c r="E1012" i="175" s="1"/>
  <c r="B1012" i="175"/>
  <c r="J1011" i="175"/>
  <c r="I1011" i="175"/>
  <c r="H1011" i="175"/>
  <c r="F1011" i="175"/>
  <c r="D1011" i="175"/>
  <c r="E1011" i="175" s="1"/>
  <c r="B1011" i="175"/>
  <c r="J1010" i="175"/>
  <c r="I1010" i="175"/>
  <c r="H1010" i="175"/>
  <c r="F1010" i="175"/>
  <c r="D1010" i="175"/>
  <c r="E1010" i="175" s="1"/>
  <c r="B1010" i="175"/>
  <c r="J1009" i="175"/>
  <c r="I1009" i="175"/>
  <c r="H1009" i="175"/>
  <c r="F1009" i="175"/>
  <c r="D1009" i="175"/>
  <c r="E1009" i="175" s="1"/>
  <c r="B1009" i="175"/>
  <c r="J1008" i="175"/>
  <c r="I1008" i="175"/>
  <c r="H1008" i="175"/>
  <c r="F1008" i="175"/>
  <c r="D1008" i="175"/>
  <c r="E1008" i="175" s="1"/>
  <c r="B1008" i="175"/>
  <c r="J1007" i="175"/>
  <c r="I1007" i="175"/>
  <c r="H1007" i="175"/>
  <c r="F1007" i="175"/>
  <c r="D1007" i="175"/>
  <c r="E1007" i="175" s="1"/>
  <c r="B1007" i="175"/>
  <c r="J1006" i="175"/>
  <c r="I1006" i="175"/>
  <c r="H1006" i="175"/>
  <c r="F1006" i="175"/>
  <c r="D1006" i="175"/>
  <c r="E1006" i="175" s="1"/>
  <c r="B1006" i="175"/>
  <c r="J1005" i="175"/>
  <c r="I1005" i="175"/>
  <c r="H1005" i="175"/>
  <c r="F1005" i="175"/>
  <c r="D1005" i="175"/>
  <c r="E1005" i="175" s="1"/>
  <c r="B1005" i="175"/>
  <c r="J1004" i="175"/>
  <c r="I1004" i="175"/>
  <c r="H1004" i="175"/>
  <c r="F1004" i="175"/>
  <c r="D1004" i="175"/>
  <c r="E1004" i="175" s="1"/>
  <c r="B1004" i="175"/>
  <c r="J1003" i="175"/>
  <c r="I1003" i="175"/>
  <c r="H1003" i="175"/>
  <c r="F1003" i="175"/>
  <c r="D1003" i="175"/>
  <c r="E1003" i="175" s="1"/>
  <c r="B1003" i="175"/>
  <c r="J1002" i="175"/>
  <c r="I1002" i="175"/>
  <c r="H1002" i="175"/>
  <c r="F1002" i="175"/>
  <c r="D1002" i="175"/>
  <c r="E1002" i="175" s="1"/>
  <c r="B1002" i="175"/>
  <c r="J1001" i="175"/>
  <c r="I1001" i="175"/>
  <c r="H1001" i="175"/>
  <c r="F1001" i="175"/>
  <c r="D1001" i="175"/>
  <c r="E1001" i="175" s="1"/>
  <c r="B1001" i="175"/>
  <c r="J1000" i="175"/>
  <c r="I1000" i="175"/>
  <c r="H1000" i="175"/>
  <c r="F1000" i="175"/>
  <c r="D1000" i="175"/>
  <c r="E1000" i="175" s="1"/>
  <c r="B1000" i="175"/>
  <c r="J999" i="175"/>
  <c r="I999" i="175"/>
  <c r="H999" i="175"/>
  <c r="F999" i="175"/>
  <c r="D999" i="175"/>
  <c r="E999" i="175" s="1"/>
  <c r="B999" i="175"/>
  <c r="J998" i="175"/>
  <c r="I998" i="175"/>
  <c r="H998" i="175"/>
  <c r="F998" i="175"/>
  <c r="D998" i="175"/>
  <c r="E998" i="175" s="1"/>
  <c r="B998" i="175"/>
  <c r="J997" i="175"/>
  <c r="I997" i="175"/>
  <c r="H997" i="175"/>
  <c r="F997" i="175"/>
  <c r="D997" i="175"/>
  <c r="E997" i="175" s="1"/>
  <c r="B997" i="175"/>
  <c r="J996" i="175"/>
  <c r="I996" i="175"/>
  <c r="H996" i="175"/>
  <c r="F996" i="175"/>
  <c r="D996" i="175"/>
  <c r="E996" i="175" s="1"/>
  <c r="B996" i="175"/>
  <c r="J995" i="175"/>
  <c r="I995" i="175"/>
  <c r="H995" i="175"/>
  <c r="F995" i="175"/>
  <c r="D995" i="175"/>
  <c r="E995" i="175" s="1"/>
  <c r="B995" i="175"/>
  <c r="J994" i="175"/>
  <c r="I994" i="175"/>
  <c r="H994" i="175"/>
  <c r="F994" i="175"/>
  <c r="D994" i="175"/>
  <c r="E994" i="175" s="1"/>
  <c r="B994" i="175"/>
  <c r="J993" i="175"/>
  <c r="I993" i="175"/>
  <c r="H993" i="175"/>
  <c r="F993" i="175"/>
  <c r="D993" i="175"/>
  <c r="E993" i="175" s="1"/>
  <c r="B993" i="175"/>
  <c r="J992" i="175"/>
  <c r="I992" i="175"/>
  <c r="H992" i="175"/>
  <c r="F992" i="175"/>
  <c r="D992" i="175"/>
  <c r="E992" i="175" s="1"/>
  <c r="B992" i="175"/>
  <c r="J991" i="175"/>
  <c r="I991" i="175"/>
  <c r="H991" i="175"/>
  <c r="F991" i="175"/>
  <c r="D991" i="175"/>
  <c r="E991" i="175" s="1"/>
  <c r="B991" i="175"/>
  <c r="J990" i="175"/>
  <c r="I990" i="175"/>
  <c r="H990" i="175"/>
  <c r="F990" i="175"/>
  <c r="D990" i="175"/>
  <c r="E990" i="175" s="1"/>
  <c r="B990" i="175"/>
  <c r="J989" i="175"/>
  <c r="I989" i="175"/>
  <c r="H989" i="175"/>
  <c r="F989" i="175"/>
  <c r="D989" i="175"/>
  <c r="E989" i="175" s="1"/>
  <c r="B989" i="175"/>
  <c r="J988" i="175"/>
  <c r="I988" i="175"/>
  <c r="H988" i="175"/>
  <c r="F988" i="175"/>
  <c r="D988" i="175"/>
  <c r="E988" i="175" s="1"/>
  <c r="B988" i="175"/>
  <c r="J987" i="175"/>
  <c r="I987" i="175"/>
  <c r="H987" i="175"/>
  <c r="F987" i="175"/>
  <c r="D987" i="175"/>
  <c r="E987" i="175" s="1"/>
  <c r="B987" i="175"/>
  <c r="J986" i="175"/>
  <c r="I986" i="175"/>
  <c r="H986" i="175"/>
  <c r="F986" i="175"/>
  <c r="D986" i="175"/>
  <c r="E986" i="175" s="1"/>
  <c r="B986" i="175"/>
  <c r="J985" i="175"/>
  <c r="I985" i="175"/>
  <c r="H985" i="175"/>
  <c r="F985" i="175"/>
  <c r="D985" i="175"/>
  <c r="E985" i="175" s="1"/>
  <c r="B985" i="175"/>
  <c r="J984" i="175"/>
  <c r="I984" i="175"/>
  <c r="H984" i="175"/>
  <c r="F984" i="175"/>
  <c r="D984" i="175"/>
  <c r="E984" i="175" s="1"/>
  <c r="B984" i="175"/>
  <c r="J983" i="175"/>
  <c r="I983" i="175"/>
  <c r="H983" i="175"/>
  <c r="F983" i="175"/>
  <c r="D983" i="175"/>
  <c r="E983" i="175" s="1"/>
  <c r="B983" i="175"/>
  <c r="J982" i="175"/>
  <c r="I982" i="175"/>
  <c r="H982" i="175"/>
  <c r="F982" i="175"/>
  <c r="D982" i="175"/>
  <c r="E982" i="175" s="1"/>
  <c r="B982" i="175"/>
  <c r="J981" i="175"/>
  <c r="I981" i="175"/>
  <c r="H981" i="175"/>
  <c r="F981" i="175"/>
  <c r="D981" i="175"/>
  <c r="E981" i="175" s="1"/>
  <c r="B981" i="175"/>
  <c r="J980" i="175"/>
  <c r="I980" i="175"/>
  <c r="H980" i="175"/>
  <c r="F980" i="175"/>
  <c r="D980" i="175"/>
  <c r="E980" i="175" s="1"/>
  <c r="B980" i="175"/>
  <c r="J979" i="175"/>
  <c r="I979" i="175"/>
  <c r="H979" i="175"/>
  <c r="F979" i="175"/>
  <c r="D979" i="175"/>
  <c r="E979" i="175" s="1"/>
  <c r="B979" i="175"/>
  <c r="J978" i="175"/>
  <c r="I978" i="175"/>
  <c r="H978" i="175"/>
  <c r="F978" i="175"/>
  <c r="D978" i="175"/>
  <c r="E978" i="175" s="1"/>
  <c r="B978" i="175"/>
  <c r="J977" i="175"/>
  <c r="I977" i="175"/>
  <c r="H977" i="175"/>
  <c r="F977" i="175"/>
  <c r="D977" i="175"/>
  <c r="E977" i="175" s="1"/>
  <c r="B977" i="175"/>
  <c r="J976" i="175"/>
  <c r="I976" i="175"/>
  <c r="H976" i="175"/>
  <c r="F976" i="175"/>
  <c r="D976" i="175"/>
  <c r="E976" i="175" s="1"/>
  <c r="B976" i="175"/>
  <c r="J975" i="175"/>
  <c r="I975" i="175"/>
  <c r="H975" i="175"/>
  <c r="F975" i="175"/>
  <c r="D975" i="175"/>
  <c r="E975" i="175" s="1"/>
  <c r="B975" i="175"/>
  <c r="J974" i="175"/>
  <c r="I974" i="175"/>
  <c r="H974" i="175"/>
  <c r="F974" i="175"/>
  <c r="D974" i="175"/>
  <c r="E974" i="175" s="1"/>
  <c r="B974" i="175"/>
  <c r="J973" i="175"/>
  <c r="I973" i="175"/>
  <c r="H973" i="175"/>
  <c r="F973" i="175"/>
  <c r="D973" i="175"/>
  <c r="E973" i="175" s="1"/>
  <c r="B973" i="175"/>
  <c r="J972" i="175"/>
  <c r="I972" i="175"/>
  <c r="H972" i="175"/>
  <c r="F972" i="175"/>
  <c r="D972" i="175"/>
  <c r="E972" i="175" s="1"/>
  <c r="B972" i="175"/>
  <c r="J971" i="175"/>
  <c r="I971" i="175"/>
  <c r="H971" i="175"/>
  <c r="F971" i="175"/>
  <c r="D971" i="175"/>
  <c r="E971" i="175" s="1"/>
  <c r="B971" i="175"/>
  <c r="J970" i="175"/>
  <c r="I970" i="175"/>
  <c r="H970" i="175"/>
  <c r="F970" i="175"/>
  <c r="D970" i="175"/>
  <c r="E970" i="175" s="1"/>
  <c r="B970" i="175"/>
  <c r="J969" i="175"/>
  <c r="I969" i="175"/>
  <c r="H969" i="175"/>
  <c r="F969" i="175"/>
  <c r="D969" i="175"/>
  <c r="E969" i="175" s="1"/>
  <c r="B969" i="175"/>
  <c r="J968" i="175"/>
  <c r="I968" i="175"/>
  <c r="H968" i="175"/>
  <c r="F968" i="175"/>
  <c r="D968" i="175"/>
  <c r="E968" i="175" s="1"/>
  <c r="B968" i="175"/>
  <c r="J967" i="175"/>
  <c r="I967" i="175"/>
  <c r="H967" i="175"/>
  <c r="F967" i="175"/>
  <c r="D967" i="175"/>
  <c r="E967" i="175" s="1"/>
  <c r="B967" i="175"/>
  <c r="J966" i="175"/>
  <c r="I966" i="175"/>
  <c r="H966" i="175"/>
  <c r="F966" i="175"/>
  <c r="D966" i="175"/>
  <c r="E966" i="175" s="1"/>
  <c r="B966" i="175"/>
  <c r="J965" i="175"/>
  <c r="I965" i="175"/>
  <c r="H965" i="175"/>
  <c r="F965" i="175"/>
  <c r="D965" i="175"/>
  <c r="E965" i="175" s="1"/>
  <c r="B965" i="175"/>
  <c r="J964" i="175"/>
  <c r="I964" i="175"/>
  <c r="H964" i="175"/>
  <c r="F964" i="175"/>
  <c r="D964" i="175"/>
  <c r="E964" i="175" s="1"/>
  <c r="B964" i="175"/>
  <c r="J963" i="175"/>
  <c r="I963" i="175"/>
  <c r="H963" i="175"/>
  <c r="F963" i="175"/>
  <c r="D963" i="175"/>
  <c r="E963" i="175" s="1"/>
  <c r="B963" i="175"/>
  <c r="J962" i="175"/>
  <c r="I962" i="175"/>
  <c r="H962" i="175"/>
  <c r="F962" i="175"/>
  <c r="D962" i="175"/>
  <c r="E962" i="175" s="1"/>
  <c r="B962" i="175"/>
  <c r="J961" i="175"/>
  <c r="I961" i="175"/>
  <c r="H961" i="175"/>
  <c r="F961" i="175"/>
  <c r="D961" i="175"/>
  <c r="E961" i="175" s="1"/>
  <c r="B961" i="175"/>
  <c r="J960" i="175"/>
  <c r="I960" i="175"/>
  <c r="H960" i="175"/>
  <c r="F960" i="175"/>
  <c r="D960" i="175"/>
  <c r="E960" i="175" s="1"/>
  <c r="B960" i="175"/>
  <c r="J959" i="175"/>
  <c r="I959" i="175"/>
  <c r="H959" i="175"/>
  <c r="F959" i="175"/>
  <c r="D959" i="175"/>
  <c r="E959" i="175" s="1"/>
  <c r="B959" i="175"/>
  <c r="J958" i="175"/>
  <c r="I958" i="175"/>
  <c r="H958" i="175"/>
  <c r="F958" i="175"/>
  <c r="D958" i="175"/>
  <c r="E958" i="175" s="1"/>
  <c r="B958" i="175"/>
  <c r="J957" i="175"/>
  <c r="I957" i="175"/>
  <c r="H957" i="175"/>
  <c r="F957" i="175"/>
  <c r="D957" i="175"/>
  <c r="E957" i="175" s="1"/>
  <c r="B957" i="175"/>
  <c r="J956" i="175"/>
  <c r="I956" i="175"/>
  <c r="H956" i="175"/>
  <c r="F956" i="175"/>
  <c r="D956" i="175"/>
  <c r="E956" i="175" s="1"/>
  <c r="B956" i="175"/>
  <c r="J955" i="175"/>
  <c r="I955" i="175"/>
  <c r="H955" i="175"/>
  <c r="F955" i="175"/>
  <c r="D955" i="175"/>
  <c r="E955" i="175" s="1"/>
  <c r="B955" i="175"/>
  <c r="J954" i="175"/>
  <c r="I954" i="175"/>
  <c r="H954" i="175"/>
  <c r="F954" i="175"/>
  <c r="D954" i="175"/>
  <c r="E954" i="175" s="1"/>
  <c r="B954" i="175"/>
  <c r="J953" i="175"/>
  <c r="I953" i="175"/>
  <c r="H953" i="175"/>
  <c r="F953" i="175"/>
  <c r="D953" i="175"/>
  <c r="E953" i="175" s="1"/>
  <c r="B953" i="175"/>
  <c r="J952" i="175"/>
  <c r="I952" i="175"/>
  <c r="H952" i="175"/>
  <c r="F952" i="175"/>
  <c r="D952" i="175"/>
  <c r="E952" i="175" s="1"/>
  <c r="B952" i="175"/>
  <c r="J951" i="175"/>
  <c r="I951" i="175"/>
  <c r="H951" i="175"/>
  <c r="F951" i="175"/>
  <c r="D951" i="175"/>
  <c r="E951" i="175" s="1"/>
  <c r="B951" i="175"/>
  <c r="J950" i="175"/>
  <c r="I950" i="175"/>
  <c r="H950" i="175"/>
  <c r="F950" i="175"/>
  <c r="D950" i="175"/>
  <c r="E950" i="175" s="1"/>
  <c r="B950" i="175"/>
  <c r="J949" i="175"/>
  <c r="I949" i="175"/>
  <c r="H949" i="175"/>
  <c r="F949" i="175"/>
  <c r="D949" i="175"/>
  <c r="E949" i="175" s="1"/>
  <c r="B949" i="175"/>
  <c r="J948" i="175"/>
  <c r="I948" i="175"/>
  <c r="H948" i="175"/>
  <c r="F948" i="175"/>
  <c r="D948" i="175"/>
  <c r="E948" i="175" s="1"/>
  <c r="B948" i="175"/>
  <c r="J947" i="175"/>
  <c r="I947" i="175"/>
  <c r="H947" i="175"/>
  <c r="F947" i="175"/>
  <c r="D947" i="175"/>
  <c r="E947" i="175" s="1"/>
  <c r="B947" i="175"/>
  <c r="J946" i="175"/>
  <c r="I946" i="175"/>
  <c r="H946" i="175"/>
  <c r="F946" i="175"/>
  <c r="D946" i="175"/>
  <c r="E946" i="175" s="1"/>
  <c r="B946" i="175"/>
  <c r="J945" i="175"/>
  <c r="I945" i="175"/>
  <c r="H945" i="175"/>
  <c r="F945" i="175"/>
  <c r="D945" i="175"/>
  <c r="E945" i="175" s="1"/>
  <c r="B945" i="175"/>
  <c r="J944" i="175"/>
  <c r="I944" i="175"/>
  <c r="H944" i="175"/>
  <c r="F944" i="175"/>
  <c r="D944" i="175"/>
  <c r="E944" i="175" s="1"/>
  <c r="B944" i="175"/>
  <c r="J943" i="175"/>
  <c r="I943" i="175"/>
  <c r="H943" i="175"/>
  <c r="F943" i="175"/>
  <c r="D943" i="175"/>
  <c r="E943" i="175" s="1"/>
  <c r="B943" i="175"/>
  <c r="J942" i="175"/>
  <c r="I942" i="175"/>
  <c r="H942" i="175"/>
  <c r="F942" i="175"/>
  <c r="D942" i="175"/>
  <c r="E942" i="175" s="1"/>
  <c r="B942" i="175"/>
  <c r="J941" i="175"/>
  <c r="I941" i="175"/>
  <c r="H941" i="175"/>
  <c r="F941" i="175"/>
  <c r="D941" i="175"/>
  <c r="E941" i="175" s="1"/>
  <c r="B941" i="175"/>
  <c r="J940" i="175"/>
  <c r="I940" i="175"/>
  <c r="H940" i="175"/>
  <c r="F940" i="175"/>
  <c r="D940" i="175"/>
  <c r="E940" i="175" s="1"/>
  <c r="B940" i="175"/>
  <c r="J939" i="175"/>
  <c r="I939" i="175"/>
  <c r="H939" i="175"/>
  <c r="F939" i="175"/>
  <c r="D939" i="175"/>
  <c r="E939" i="175" s="1"/>
  <c r="B939" i="175"/>
  <c r="J938" i="175"/>
  <c r="I938" i="175"/>
  <c r="H938" i="175"/>
  <c r="F938" i="175"/>
  <c r="D938" i="175"/>
  <c r="E938" i="175" s="1"/>
  <c r="B938" i="175"/>
  <c r="J937" i="175"/>
  <c r="I937" i="175"/>
  <c r="H937" i="175"/>
  <c r="F937" i="175"/>
  <c r="D937" i="175"/>
  <c r="E937" i="175" s="1"/>
  <c r="B937" i="175"/>
  <c r="J936" i="175"/>
  <c r="I936" i="175"/>
  <c r="H936" i="175"/>
  <c r="F936" i="175"/>
  <c r="D936" i="175"/>
  <c r="E936" i="175" s="1"/>
  <c r="B936" i="175"/>
  <c r="J935" i="175"/>
  <c r="I935" i="175"/>
  <c r="H935" i="175"/>
  <c r="F935" i="175"/>
  <c r="D935" i="175"/>
  <c r="E935" i="175" s="1"/>
  <c r="B935" i="175"/>
  <c r="J934" i="175"/>
  <c r="I934" i="175"/>
  <c r="H934" i="175"/>
  <c r="F934" i="175"/>
  <c r="D934" i="175"/>
  <c r="E934" i="175" s="1"/>
  <c r="B934" i="175"/>
  <c r="J933" i="175"/>
  <c r="I933" i="175"/>
  <c r="H933" i="175"/>
  <c r="F933" i="175"/>
  <c r="D933" i="175"/>
  <c r="E933" i="175" s="1"/>
  <c r="B933" i="175"/>
  <c r="J932" i="175"/>
  <c r="I932" i="175"/>
  <c r="H932" i="175"/>
  <c r="F932" i="175"/>
  <c r="D932" i="175"/>
  <c r="E932" i="175" s="1"/>
  <c r="B932" i="175"/>
  <c r="J931" i="175"/>
  <c r="I931" i="175"/>
  <c r="H931" i="175"/>
  <c r="F931" i="175"/>
  <c r="D931" i="175"/>
  <c r="E931" i="175" s="1"/>
  <c r="B931" i="175"/>
  <c r="J930" i="175"/>
  <c r="I930" i="175"/>
  <c r="H930" i="175"/>
  <c r="F930" i="175"/>
  <c r="D930" i="175"/>
  <c r="E930" i="175" s="1"/>
  <c r="B930" i="175"/>
  <c r="J929" i="175"/>
  <c r="I929" i="175"/>
  <c r="H929" i="175"/>
  <c r="F929" i="175"/>
  <c r="D929" i="175"/>
  <c r="E929" i="175" s="1"/>
  <c r="B929" i="175"/>
  <c r="J928" i="175"/>
  <c r="I928" i="175"/>
  <c r="H928" i="175"/>
  <c r="F928" i="175"/>
  <c r="D928" i="175"/>
  <c r="E928" i="175" s="1"/>
  <c r="B928" i="175"/>
  <c r="J927" i="175"/>
  <c r="I927" i="175"/>
  <c r="H927" i="175"/>
  <c r="F927" i="175"/>
  <c r="D927" i="175"/>
  <c r="E927" i="175" s="1"/>
  <c r="B927" i="175"/>
  <c r="J926" i="175"/>
  <c r="I926" i="175"/>
  <c r="H926" i="175"/>
  <c r="F926" i="175"/>
  <c r="D926" i="175"/>
  <c r="E926" i="175" s="1"/>
  <c r="B926" i="175"/>
  <c r="J925" i="175"/>
  <c r="I925" i="175"/>
  <c r="H925" i="175"/>
  <c r="F925" i="175"/>
  <c r="D925" i="175"/>
  <c r="E925" i="175" s="1"/>
  <c r="B925" i="175"/>
  <c r="J924" i="175"/>
  <c r="I924" i="175"/>
  <c r="H924" i="175"/>
  <c r="F924" i="175"/>
  <c r="D924" i="175"/>
  <c r="E924" i="175" s="1"/>
  <c r="B924" i="175"/>
  <c r="J923" i="175"/>
  <c r="I923" i="175"/>
  <c r="H923" i="175"/>
  <c r="F923" i="175"/>
  <c r="D923" i="175"/>
  <c r="E923" i="175" s="1"/>
  <c r="B923" i="175"/>
  <c r="J922" i="175"/>
  <c r="I922" i="175"/>
  <c r="H922" i="175"/>
  <c r="F922" i="175"/>
  <c r="D922" i="175"/>
  <c r="E922" i="175" s="1"/>
  <c r="B922" i="175"/>
  <c r="J921" i="175"/>
  <c r="I921" i="175"/>
  <c r="H921" i="175"/>
  <c r="F921" i="175"/>
  <c r="D921" i="175"/>
  <c r="E921" i="175" s="1"/>
  <c r="B921" i="175"/>
  <c r="J920" i="175"/>
  <c r="I920" i="175"/>
  <c r="H920" i="175"/>
  <c r="F920" i="175"/>
  <c r="D920" i="175"/>
  <c r="E920" i="175" s="1"/>
  <c r="B920" i="175"/>
  <c r="J919" i="175"/>
  <c r="I919" i="175"/>
  <c r="H919" i="175"/>
  <c r="F919" i="175"/>
  <c r="D919" i="175"/>
  <c r="E919" i="175" s="1"/>
  <c r="B919" i="175"/>
  <c r="J918" i="175"/>
  <c r="I918" i="175"/>
  <c r="H918" i="175"/>
  <c r="F918" i="175"/>
  <c r="D918" i="175"/>
  <c r="E918" i="175" s="1"/>
  <c r="B918" i="175"/>
  <c r="J917" i="175"/>
  <c r="I917" i="175"/>
  <c r="H917" i="175"/>
  <c r="F917" i="175"/>
  <c r="D917" i="175"/>
  <c r="E917" i="175" s="1"/>
  <c r="B917" i="175"/>
  <c r="J916" i="175"/>
  <c r="I916" i="175"/>
  <c r="H916" i="175"/>
  <c r="F916" i="175"/>
  <c r="D916" i="175"/>
  <c r="E916" i="175" s="1"/>
  <c r="B916" i="175"/>
  <c r="J915" i="175"/>
  <c r="I915" i="175"/>
  <c r="H915" i="175"/>
  <c r="F915" i="175"/>
  <c r="D915" i="175"/>
  <c r="E915" i="175" s="1"/>
  <c r="B915" i="175"/>
  <c r="J914" i="175"/>
  <c r="I914" i="175"/>
  <c r="H914" i="175"/>
  <c r="F914" i="175"/>
  <c r="D914" i="175"/>
  <c r="E914" i="175" s="1"/>
  <c r="B914" i="175"/>
  <c r="J913" i="175"/>
  <c r="I913" i="175"/>
  <c r="H913" i="175"/>
  <c r="F913" i="175"/>
  <c r="D913" i="175"/>
  <c r="E913" i="175" s="1"/>
  <c r="B913" i="175"/>
  <c r="J912" i="175"/>
  <c r="I912" i="175"/>
  <c r="H912" i="175"/>
  <c r="F912" i="175"/>
  <c r="D912" i="175"/>
  <c r="E912" i="175" s="1"/>
  <c r="B912" i="175"/>
  <c r="J911" i="175"/>
  <c r="I911" i="175"/>
  <c r="H911" i="175"/>
  <c r="F911" i="175"/>
  <c r="D911" i="175"/>
  <c r="E911" i="175" s="1"/>
  <c r="B911" i="175"/>
  <c r="J910" i="175"/>
  <c r="I910" i="175"/>
  <c r="H910" i="175"/>
  <c r="F910" i="175"/>
  <c r="D910" i="175"/>
  <c r="E910" i="175" s="1"/>
  <c r="B910" i="175"/>
  <c r="J909" i="175"/>
  <c r="I909" i="175"/>
  <c r="H909" i="175"/>
  <c r="F909" i="175"/>
  <c r="D909" i="175"/>
  <c r="E909" i="175" s="1"/>
  <c r="B909" i="175"/>
  <c r="J908" i="175"/>
  <c r="I908" i="175"/>
  <c r="H908" i="175"/>
  <c r="F908" i="175"/>
  <c r="D908" i="175"/>
  <c r="E908" i="175" s="1"/>
  <c r="B908" i="175"/>
  <c r="J907" i="175"/>
  <c r="I907" i="175"/>
  <c r="H907" i="175"/>
  <c r="F907" i="175"/>
  <c r="D907" i="175"/>
  <c r="E907" i="175" s="1"/>
  <c r="B907" i="175"/>
  <c r="J906" i="175"/>
  <c r="I906" i="175"/>
  <c r="H906" i="175"/>
  <c r="F906" i="175"/>
  <c r="D906" i="175"/>
  <c r="E906" i="175" s="1"/>
  <c r="B906" i="175"/>
  <c r="J905" i="175"/>
  <c r="I905" i="175"/>
  <c r="H905" i="175"/>
  <c r="F905" i="175"/>
  <c r="D905" i="175"/>
  <c r="E905" i="175" s="1"/>
  <c r="B905" i="175"/>
  <c r="J904" i="175"/>
  <c r="I904" i="175"/>
  <c r="H904" i="175"/>
  <c r="F904" i="175"/>
  <c r="D904" i="175"/>
  <c r="E904" i="175" s="1"/>
  <c r="B904" i="175"/>
  <c r="J903" i="175"/>
  <c r="I903" i="175"/>
  <c r="H903" i="175"/>
  <c r="F903" i="175"/>
  <c r="D903" i="175"/>
  <c r="E903" i="175" s="1"/>
  <c r="B903" i="175"/>
  <c r="J902" i="175"/>
  <c r="I902" i="175"/>
  <c r="H902" i="175"/>
  <c r="F902" i="175"/>
  <c r="D902" i="175"/>
  <c r="E902" i="175" s="1"/>
  <c r="B902" i="175"/>
  <c r="J901" i="175"/>
  <c r="I901" i="175"/>
  <c r="H901" i="175"/>
  <c r="F901" i="175"/>
  <c r="D901" i="175"/>
  <c r="E901" i="175" s="1"/>
  <c r="B901" i="175"/>
  <c r="J900" i="175"/>
  <c r="I900" i="175"/>
  <c r="H900" i="175"/>
  <c r="F900" i="175"/>
  <c r="D900" i="175"/>
  <c r="E900" i="175" s="1"/>
  <c r="B900" i="175"/>
  <c r="J899" i="175"/>
  <c r="I899" i="175"/>
  <c r="H899" i="175"/>
  <c r="F899" i="175"/>
  <c r="D899" i="175"/>
  <c r="E899" i="175" s="1"/>
  <c r="B899" i="175"/>
  <c r="J898" i="175"/>
  <c r="I898" i="175"/>
  <c r="H898" i="175"/>
  <c r="F898" i="175"/>
  <c r="D898" i="175"/>
  <c r="E898" i="175" s="1"/>
  <c r="B898" i="175"/>
  <c r="J897" i="175"/>
  <c r="I897" i="175"/>
  <c r="H897" i="175"/>
  <c r="F897" i="175"/>
  <c r="D897" i="175"/>
  <c r="E897" i="175" s="1"/>
  <c r="B897" i="175"/>
  <c r="J896" i="175"/>
  <c r="I896" i="175"/>
  <c r="H896" i="175"/>
  <c r="F896" i="175"/>
  <c r="D896" i="175"/>
  <c r="E896" i="175" s="1"/>
  <c r="B896" i="175"/>
  <c r="J895" i="175"/>
  <c r="I895" i="175"/>
  <c r="H895" i="175"/>
  <c r="F895" i="175"/>
  <c r="D895" i="175"/>
  <c r="E895" i="175" s="1"/>
  <c r="B895" i="175"/>
  <c r="J894" i="175"/>
  <c r="I894" i="175"/>
  <c r="H894" i="175"/>
  <c r="F894" i="175"/>
  <c r="D894" i="175"/>
  <c r="E894" i="175" s="1"/>
  <c r="B894" i="175"/>
  <c r="J893" i="175"/>
  <c r="I893" i="175"/>
  <c r="H893" i="175"/>
  <c r="F893" i="175"/>
  <c r="D893" i="175"/>
  <c r="E893" i="175" s="1"/>
  <c r="B893" i="175"/>
  <c r="J892" i="175"/>
  <c r="I892" i="175"/>
  <c r="H892" i="175"/>
  <c r="F892" i="175"/>
  <c r="D892" i="175"/>
  <c r="E892" i="175" s="1"/>
  <c r="B892" i="175"/>
  <c r="J891" i="175"/>
  <c r="I891" i="175"/>
  <c r="H891" i="175"/>
  <c r="F891" i="175"/>
  <c r="D891" i="175"/>
  <c r="E891" i="175" s="1"/>
  <c r="B891" i="175"/>
  <c r="J890" i="175"/>
  <c r="I890" i="175"/>
  <c r="H890" i="175"/>
  <c r="F890" i="175"/>
  <c r="D890" i="175"/>
  <c r="E890" i="175" s="1"/>
  <c r="B890" i="175"/>
  <c r="J889" i="175"/>
  <c r="I889" i="175"/>
  <c r="H889" i="175"/>
  <c r="F889" i="175"/>
  <c r="D889" i="175"/>
  <c r="E889" i="175" s="1"/>
  <c r="B889" i="175"/>
  <c r="J888" i="175"/>
  <c r="I888" i="175"/>
  <c r="H888" i="175"/>
  <c r="F888" i="175"/>
  <c r="D888" i="175"/>
  <c r="E888" i="175" s="1"/>
  <c r="B888" i="175"/>
  <c r="J887" i="175"/>
  <c r="I887" i="175"/>
  <c r="H887" i="175"/>
  <c r="F887" i="175"/>
  <c r="D887" i="175"/>
  <c r="E887" i="175" s="1"/>
  <c r="B887" i="175"/>
  <c r="J886" i="175"/>
  <c r="I886" i="175"/>
  <c r="H886" i="175"/>
  <c r="F886" i="175"/>
  <c r="D886" i="175"/>
  <c r="E886" i="175" s="1"/>
  <c r="B886" i="175"/>
  <c r="J885" i="175"/>
  <c r="I885" i="175"/>
  <c r="H885" i="175"/>
  <c r="F885" i="175"/>
  <c r="D885" i="175"/>
  <c r="E885" i="175" s="1"/>
  <c r="B885" i="175"/>
  <c r="J884" i="175"/>
  <c r="I884" i="175"/>
  <c r="H884" i="175"/>
  <c r="F884" i="175"/>
  <c r="D884" i="175"/>
  <c r="E884" i="175" s="1"/>
  <c r="B884" i="175"/>
  <c r="J883" i="175"/>
  <c r="I883" i="175"/>
  <c r="H883" i="175"/>
  <c r="F883" i="175"/>
  <c r="D883" i="175"/>
  <c r="E883" i="175" s="1"/>
  <c r="B883" i="175"/>
  <c r="J882" i="175"/>
  <c r="I882" i="175"/>
  <c r="H882" i="175"/>
  <c r="F882" i="175"/>
  <c r="D882" i="175"/>
  <c r="E882" i="175" s="1"/>
  <c r="B882" i="175"/>
  <c r="J881" i="175"/>
  <c r="I881" i="175"/>
  <c r="H881" i="175"/>
  <c r="F881" i="175"/>
  <c r="D881" i="175"/>
  <c r="E881" i="175" s="1"/>
  <c r="B881" i="175"/>
  <c r="J880" i="175"/>
  <c r="I880" i="175"/>
  <c r="H880" i="175"/>
  <c r="F880" i="175"/>
  <c r="D880" i="175"/>
  <c r="E880" i="175" s="1"/>
  <c r="B880" i="175"/>
  <c r="J879" i="175"/>
  <c r="I879" i="175"/>
  <c r="H879" i="175"/>
  <c r="F879" i="175"/>
  <c r="D879" i="175"/>
  <c r="E879" i="175" s="1"/>
  <c r="B879" i="175"/>
  <c r="J878" i="175"/>
  <c r="I878" i="175"/>
  <c r="H878" i="175"/>
  <c r="F878" i="175"/>
  <c r="D878" i="175"/>
  <c r="E878" i="175" s="1"/>
  <c r="B878" i="175"/>
  <c r="J877" i="175"/>
  <c r="I877" i="175"/>
  <c r="H877" i="175"/>
  <c r="F877" i="175"/>
  <c r="D877" i="175"/>
  <c r="E877" i="175" s="1"/>
  <c r="B877" i="175"/>
  <c r="J876" i="175"/>
  <c r="I876" i="175"/>
  <c r="H876" i="175"/>
  <c r="F876" i="175"/>
  <c r="D876" i="175"/>
  <c r="E876" i="175" s="1"/>
  <c r="B876" i="175"/>
  <c r="J875" i="175"/>
  <c r="I875" i="175"/>
  <c r="H875" i="175"/>
  <c r="F875" i="175"/>
  <c r="D875" i="175"/>
  <c r="E875" i="175" s="1"/>
  <c r="B875" i="175"/>
  <c r="J874" i="175"/>
  <c r="I874" i="175"/>
  <c r="H874" i="175"/>
  <c r="F874" i="175"/>
  <c r="D874" i="175"/>
  <c r="E874" i="175" s="1"/>
  <c r="B874" i="175"/>
  <c r="J873" i="175"/>
  <c r="I873" i="175"/>
  <c r="H873" i="175"/>
  <c r="F873" i="175"/>
  <c r="D873" i="175"/>
  <c r="E873" i="175" s="1"/>
  <c r="B873" i="175"/>
  <c r="J872" i="175"/>
  <c r="I872" i="175"/>
  <c r="H872" i="175"/>
  <c r="F872" i="175"/>
  <c r="D872" i="175"/>
  <c r="E872" i="175" s="1"/>
  <c r="B872" i="175"/>
  <c r="J871" i="175"/>
  <c r="I871" i="175"/>
  <c r="H871" i="175"/>
  <c r="F871" i="175"/>
  <c r="D871" i="175"/>
  <c r="E871" i="175" s="1"/>
  <c r="B871" i="175"/>
  <c r="J870" i="175"/>
  <c r="I870" i="175"/>
  <c r="H870" i="175"/>
  <c r="F870" i="175"/>
  <c r="D870" i="175"/>
  <c r="E870" i="175" s="1"/>
  <c r="B870" i="175"/>
  <c r="J869" i="175"/>
  <c r="I869" i="175"/>
  <c r="H869" i="175"/>
  <c r="F869" i="175"/>
  <c r="D869" i="175"/>
  <c r="E869" i="175" s="1"/>
  <c r="B869" i="175"/>
  <c r="J868" i="175"/>
  <c r="I868" i="175"/>
  <c r="H868" i="175"/>
  <c r="F868" i="175"/>
  <c r="D868" i="175"/>
  <c r="E868" i="175" s="1"/>
  <c r="B868" i="175"/>
  <c r="J867" i="175"/>
  <c r="I867" i="175"/>
  <c r="H867" i="175"/>
  <c r="F867" i="175"/>
  <c r="D867" i="175"/>
  <c r="E867" i="175" s="1"/>
  <c r="B867" i="175"/>
  <c r="J866" i="175"/>
  <c r="I866" i="175"/>
  <c r="H866" i="175"/>
  <c r="F866" i="175"/>
  <c r="D866" i="175"/>
  <c r="E866" i="175" s="1"/>
  <c r="B866" i="175"/>
  <c r="J865" i="175"/>
  <c r="I865" i="175"/>
  <c r="H865" i="175"/>
  <c r="F865" i="175"/>
  <c r="D865" i="175"/>
  <c r="E865" i="175" s="1"/>
  <c r="B865" i="175"/>
  <c r="J864" i="175"/>
  <c r="I864" i="175"/>
  <c r="H864" i="175"/>
  <c r="F864" i="175"/>
  <c r="D864" i="175"/>
  <c r="E864" i="175" s="1"/>
  <c r="B864" i="175"/>
  <c r="J863" i="175"/>
  <c r="I863" i="175"/>
  <c r="H863" i="175"/>
  <c r="F863" i="175"/>
  <c r="D863" i="175"/>
  <c r="E863" i="175" s="1"/>
  <c r="B863" i="175"/>
  <c r="J862" i="175"/>
  <c r="I862" i="175"/>
  <c r="H862" i="175"/>
  <c r="F862" i="175"/>
  <c r="D862" i="175"/>
  <c r="E862" i="175" s="1"/>
  <c r="B862" i="175"/>
  <c r="J861" i="175"/>
  <c r="I861" i="175"/>
  <c r="H861" i="175"/>
  <c r="F861" i="175"/>
  <c r="D861" i="175"/>
  <c r="E861" i="175" s="1"/>
  <c r="B861" i="175"/>
  <c r="J860" i="175"/>
  <c r="I860" i="175"/>
  <c r="H860" i="175"/>
  <c r="F860" i="175"/>
  <c r="D860" i="175"/>
  <c r="E860" i="175" s="1"/>
  <c r="B860" i="175"/>
  <c r="J859" i="175"/>
  <c r="I859" i="175"/>
  <c r="H859" i="175"/>
  <c r="F859" i="175"/>
  <c r="D859" i="175"/>
  <c r="E859" i="175" s="1"/>
  <c r="B859" i="175"/>
  <c r="J858" i="175"/>
  <c r="I858" i="175"/>
  <c r="H858" i="175"/>
  <c r="F858" i="175"/>
  <c r="D858" i="175"/>
  <c r="E858" i="175" s="1"/>
  <c r="B858" i="175"/>
  <c r="J857" i="175"/>
  <c r="I857" i="175"/>
  <c r="H857" i="175"/>
  <c r="F857" i="175"/>
  <c r="D857" i="175"/>
  <c r="E857" i="175" s="1"/>
  <c r="B857" i="175"/>
  <c r="J856" i="175"/>
  <c r="I856" i="175"/>
  <c r="H856" i="175"/>
  <c r="F856" i="175"/>
  <c r="D856" i="175"/>
  <c r="E856" i="175" s="1"/>
  <c r="B856" i="175"/>
  <c r="J855" i="175"/>
  <c r="I855" i="175"/>
  <c r="H855" i="175"/>
  <c r="F855" i="175"/>
  <c r="D855" i="175"/>
  <c r="E855" i="175" s="1"/>
  <c r="B855" i="175"/>
  <c r="J854" i="175"/>
  <c r="I854" i="175"/>
  <c r="H854" i="175"/>
  <c r="F854" i="175"/>
  <c r="D854" i="175"/>
  <c r="E854" i="175" s="1"/>
  <c r="B854" i="175"/>
  <c r="J853" i="175"/>
  <c r="I853" i="175"/>
  <c r="H853" i="175"/>
  <c r="F853" i="175"/>
  <c r="D853" i="175"/>
  <c r="E853" i="175" s="1"/>
  <c r="B853" i="175"/>
  <c r="J852" i="175"/>
  <c r="I852" i="175"/>
  <c r="H852" i="175"/>
  <c r="F852" i="175"/>
  <c r="D852" i="175"/>
  <c r="E852" i="175" s="1"/>
  <c r="B852" i="175"/>
  <c r="J851" i="175"/>
  <c r="I851" i="175"/>
  <c r="H851" i="175"/>
  <c r="F851" i="175"/>
  <c r="D851" i="175"/>
  <c r="E851" i="175" s="1"/>
  <c r="B851" i="175"/>
  <c r="J850" i="175"/>
  <c r="I850" i="175"/>
  <c r="H850" i="175"/>
  <c r="F850" i="175"/>
  <c r="D850" i="175"/>
  <c r="E850" i="175" s="1"/>
  <c r="B850" i="175"/>
  <c r="J849" i="175"/>
  <c r="I849" i="175"/>
  <c r="H849" i="175"/>
  <c r="F849" i="175"/>
  <c r="D849" i="175"/>
  <c r="E849" i="175" s="1"/>
  <c r="B849" i="175"/>
  <c r="J848" i="175"/>
  <c r="I848" i="175"/>
  <c r="H848" i="175"/>
  <c r="F848" i="175"/>
  <c r="D848" i="175"/>
  <c r="E848" i="175" s="1"/>
  <c r="B848" i="175"/>
  <c r="J847" i="175"/>
  <c r="I847" i="175"/>
  <c r="H847" i="175"/>
  <c r="F847" i="175"/>
  <c r="D847" i="175"/>
  <c r="E847" i="175" s="1"/>
  <c r="B847" i="175"/>
  <c r="J846" i="175"/>
  <c r="I846" i="175"/>
  <c r="H846" i="175"/>
  <c r="F846" i="175"/>
  <c r="D846" i="175"/>
  <c r="E846" i="175" s="1"/>
  <c r="B846" i="175"/>
  <c r="J845" i="175"/>
  <c r="I845" i="175"/>
  <c r="H845" i="175"/>
  <c r="F845" i="175"/>
  <c r="D845" i="175"/>
  <c r="E845" i="175" s="1"/>
  <c r="B845" i="175"/>
  <c r="J844" i="175"/>
  <c r="I844" i="175"/>
  <c r="H844" i="175"/>
  <c r="F844" i="175"/>
  <c r="D844" i="175"/>
  <c r="E844" i="175" s="1"/>
  <c r="B844" i="175"/>
  <c r="J843" i="175"/>
  <c r="I843" i="175"/>
  <c r="H843" i="175"/>
  <c r="F843" i="175"/>
  <c r="D843" i="175"/>
  <c r="E843" i="175" s="1"/>
  <c r="B843" i="175"/>
  <c r="J842" i="175"/>
  <c r="I842" i="175"/>
  <c r="H842" i="175"/>
  <c r="F842" i="175"/>
  <c r="D842" i="175"/>
  <c r="E842" i="175" s="1"/>
  <c r="B842" i="175"/>
  <c r="J841" i="175"/>
  <c r="I841" i="175"/>
  <c r="H841" i="175"/>
  <c r="F841" i="175"/>
  <c r="D841" i="175"/>
  <c r="E841" i="175" s="1"/>
  <c r="B841" i="175"/>
  <c r="J840" i="175"/>
  <c r="I840" i="175"/>
  <c r="H840" i="175"/>
  <c r="F840" i="175"/>
  <c r="D840" i="175"/>
  <c r="E840" i="175" s="1"/>
  <c r="B840" i="175"/>
  <c r="J839" i="175"/>
  <c r="I839" i="175"/>
  <c r="H839" i="175"/>
  <c r="F839" i="175"/>
  <c r="D839" i="175"/>
  <c r="E839" i="175" s="1"/>
  <c r="B839" i="175"/>
  <c r="J838" i="175"/>
  <c r="I838" i="175"/>
  <c r="H838" i="175"/>
  <c r="F838" i="175"/>
  <c r="D838" i="175"/>
  <c r="E838" i="175" s="1"/>
  <c r="B838" i="175"/>
  <c r="J837" i="175"/>
  <c r="I837" i="175"/>
  <c r="H837" i="175"/>
  <c r="F837" i="175"/>
  <c r="D837" i="175"/>
  <c r="E837" i="175" s="1"/>
  <c r="B837" i="175"/>
  <c r="J836" i="175"/>
  <c r="I836" i="175"/>
  <c r="H836" i="175"/>
  <c r="F836" i="175"/>
  <c r="D836" i="175"/>
  <c r="E836" i="175" s="1"/>
  <c r="B836" i="175"/>
  <c r="J835" i="175"/>
  <c r="I835" i="175"/>
  <c r="H835" i="175"/>
  <c r="F835" i="175"/>
  <c r="D835" i="175"/>
  <c r="E835" i="175" s="1"/>
  <c r="B835" i="175"/>
  <c r="J834" i="175"/>
  <c r="I834" i="175"/>
  <c r="H834" i="175"/>
  <c r="F834" i="175"/>
  <c r="D834" i="175"/>
  <c r="E834" i="175" s="1"/>
  <c r="B834" i="175"/>
  <c r="J833" i="175"/>
  <c r="I833" i="175"/>
  <c r="H833" i="175"/>
  <c r="F833" i="175"/>
  <c r="D833" i="175"/>
  <c r="E833" i="175" s="1"/>
  <c r="B833" i="175"/>
  <c r="J832" i="175"/>
  <c r="I832" i="175"/>
  <c r="H832" i="175"/>
  <c r="F832" i="175"/>
  <c r="D832" i="175"/>
  <c r="E832" i="175" s="1"/>
  <c r="B832" i="175"/>
  <c r="J831" i="175"/>
  <c r="I831" i="175"/>
  <c r="H831" i="175"/>
  <c r="F831" i="175"/>
  <c r="D831" i="175"/>
  <c r="E831" i="175" s="1"/>
  <c r="B831" i="175"/>
  <c r="J830" i="175"/>
  <c r="I830" i="175"/>
  <c r="H830" i="175"/>
  <c r="F830" i="175"/>
  <c r="D830" i="175"/>
  <c r="E830" i="175" s="1"/>
  <c r="B830" i="175"/>
  <c r="J829" i="175"/>
  <c r="I829" i="175"/>
  <c r="H829" i="175"/>
  <c r="F829" i="175"/>
  <c r="D829" i="175"/>
  <c r="E829" i="175" s="1"/>
  <c r="B829" i="175"/>
  <c r="J828" i="175"/>
  <c r="I828" i="175"/>
  <c r="H828" i="175"/>
  <c r="F828" i="175"/>
  <c r="D828" i="175"/>
  <c r="E828" i="175" s="1"/>
  <c r="B828" i="175"/>
  <c r="J827" i="175"/>
  <c r="I827" i="175"/>
  <c r="H827" i="175"/>
  <c r="F827" i="175"/>
  <c r="D827" i="175"/>
  <c r="E827" i="175" s="1"/>
  <c r="B827" i="175"/>
  <c r="J826" i="175"/>
  <c r="I826" i="175"/>
  <c r="H826" i="175"/>
  <c r="F826" i="175"/>
  <c r="D826" i="175"/>
  <c r="E826" i="175" s="1"/>
  <c r="B826" i="175"/>
  <c r="J825" i="175"/>
  <c r="I825" i="175"/>
  <c r="H825" i="175"/>
  <c r="F825" i="175"/>
  <c r="D825" i="175"/>
  <c r="E825" i="175" s="1"/>
  <c r="B825" i="175"/>
  <c r="J824" i="175"/>
  <c r="I824" i="175"/>
  <c r="H824" i="175"/>
  <c r="F824" i="175"/>
  <c r="D824" i="175"/>
  <c r="E824" i="175" s="1"/>
  <c r="B824" i="175"/>
  <c r="J823" i="175"/>
  <c r="I823" i="175"/>
  <c r="H823" i="175"/>
  <c r="F823" i="175"/>
  <c r="D823" i="175"/>
  <c r="E823" i="175" s="1"/>
  <c r="B823" i="175"/>
  <c r="J822" i="175"/>
  <c r="I822" i="175"/>
  <c r="H822" i="175"/>
  <c r="F822" i="175"/>
  <c r="D822" i="175"/>
  <c r="E822" i="175" s="1"/>
  <c r="B822" i="175"/>
  <c r="J821" i="175"/>
  <c r="I821" i="175"/>
  <c r="H821" i="175"/>
  <c r="F821" i="175"/>
  <c r="D821" i="175"/>
  <c r="E821" i="175" s="1"/>
  <c r="B821" i="175"/>
  <c r="J820" i="175"/>
  <c r="I820" i="175"/>
  <c r="H820" i="175"/>
  <c r="F820" i="175"/>
  <c r="D820" i="175"/>
  <c r="E820" i="175" s="1"/>
  <c r="B820" i="175"/>
  <c r="J819" i="175"/>
  <c r="I819" i="175"/>
  <c r="H819" i="175"/>
  <c r="F819" i="175"/>
  <c r="D819" i="175"/>
  <c r="E819" i="175" s="1"/>
  <c r="B819" i="175"/>
  <c r="J818" i="175"/>
  <c r="I818" i="175"/>
  <c r="H818" i="175"/>
  <c r="F818" i="175"/>
  <c r="D818" i="175"/>
  <c r="E818" i="175" s="1"/>
  <c r="B818" i="175"/>
  <c r="J817" i="175"/>
  <c r="I817" i="175"/>
  <c r="H817" i="175"/>
  <c r="F817" i="175"/>
  <c r="D817" i="175"/>
  <c r="E817" i="175" s="1"/>
  <c r="B817" i="175"/>
  <c r="J816" i="175"/>
  <c r="I816" i="175"/>
  <c r="H816" i="175"/>
  <c r="F816" i="175"/>
  <c r="D816" i="175"/>
  <c r="E816" i="175" s="1"/>
  <c r="B816" i="175"/>
  <c r="J815" i="175"/>
  <c r="I815" i="175"/>
  <c r="H815" i="175"/>
  <c r="F815" i="175"/>
  <c r="D815" i="175"/>
  <c r="E815" i="175" s="1"/>
  <c r="B815" i="175"/>
  <c r="J814" i="175"/>
  <c r="I814" i="175"/>
  <c r="H814" i="175"/>
  <c r="F814" i="175"/>
  <c r="D814" i="175"/>
  <c r="E814" i="175" s="1"/>
  <c r="B814" i="175"/>
  <c r="J813" i="175"/>
  <c r="I813" i="175"/>
  <c r="H813" i="175"/>
  <c r="F813" i="175"/>
  <c r="D813" i="175"/>
  <c r="E813" i="175" s="1"/>
  <c r="B813" i="175"/>
  <c r="J812" i="175"/>
  <c r="I812" i="175"/>
  <c r="H812" i="175"/>
  <c r="F812" i="175"/>
  <c r="D812" i="175"/>
  <c r="E812" i="175" s="1"/>
  <c r="B812" i="175"/>
  <c r="J811" i="175"/>
  <c r="I811" i="175"/>
  <c r="H811" i="175"/>
  <c r="F811" i="175"/>
  <c r="D811" i="175"/>
  <c r="E811" i="175" s="1"/>
  <c r="B811" i="175"/>
  <c r="J810" i="175"/>
  <c r="I810" i="175"/>
  <c r="H810" i="175"/>
  <c r="F810" i="175"/>
  <c r="D810" i="175"/>
  <c r="E810" i="175" s="1"/>
  <c r="B810" i="175"/>
  <c r="J809" i="175"/>
  <c r="I809" i="175"/>
  <c r="H809" i="175"/>
  <c r="F809" i="175"/>
  <c r="D809" i="175"/>
  <c r="E809" i="175" s="1"/>
  <c r="B809" i="175"/>
  <c r="J808" i="175"/>
  <c r="I808" i="175"/>
  <c r="H808" i="175"/>
  <c r="F808" i="175"/>
  <c r="D808" i="175"/>
  <c r="E808" i="175" s="1"/>
  <c r="B808" i="175"/>
  <c r="J807" i="175"/>
  <c r="I807" i="175"/>
  <c r="H807" i="175"/>
  <c r="F807" i="175"/>
  <c r="D807" i="175"/>
  <c r="E807" i="175" s="1"/>
  <c r="B807" i="175"/>
  <c r="J806" i="175"/>
  <c r="I806" i="175"/>
  <c r="H806" i="175"/>
  <c r="F806" i="175"/>
  <c r="D806" i="175"/>
  <c r="E806" i="175" s="1"/>
  <c r="B806" i="175"/>
  <c r="J805" i="175"/>
  <c r="I805" i="175"/>
  <c r="H805" i="175"/>
  <c r="F805" i="175"/>
  <c r="D805" i="175"/>
  <c r="E805" i="175" s="1"/>
  <c r="B805" i="175"/>
  <c r="J804" i="175"/>
  <c r="I804" i="175"/>
  <c r="H804" i="175"/>
  <c r="F804" i="175"/>
  <c r="D804" i="175"/>
  <c r="E804" i="175" s="1"/>
  <c r="B804" i="175"/>
  <c r="J803" i="175"/>
  <c r="I803" i="175"/>
  <c r="H803" i="175"/>
  <c r="F803" i="175"/>
  <c r="D803" i="175"/>
  <c r="E803" i="175" s="1"/>
  <c r="B803" i="175"/>
  <c r="J802" i="175"/>
  <c r="I802" i="175"/>
  <c r="H802" i="175"/>
  <c r="F802" i="175"/>
  <c r="D802" i="175"/>
  <c r="E802" i="175" s="1"/>
  <c r="B802" i="175"/>
  <c r="J801" i="175"/>
  <c r="I801" i="175"/>
  <c r="H801" i="175"/>
  <c r="F801" i="175"/>
  <c r="D801" i="175"/>
  <c r="E801" i="175" s="1"/>
  <c r="B801" i="175"/>
  <c r="J800" i="175"/>
  <c r="I800" i="175"/>
  <c r="H800" i="175"/>
  <c r="F800" i="175"/>
  <c r="D800" i="175"/>
  <c r="E800" i="175" s="1"/>
  <c r="B800" i="175"/>
  <c r="J799" i="175"/>
  <c r="I799" i="175"/>
  <c r="H799" i="175"/>
  <c r="F799" i="175"/>
  <c r="D799" i="175"/>
  <c r="E799" i="175" s="1"/>
  <c r="B799" i="175"/>
  <c r="J798" i="175"/>
  <c r="I798" i="175"/>
  <c r="H798" i="175"/>
  <c r="F798" i="175"/>
  <c r="D798" i="175"/>
  <c r="E798" i="175" s="1"/>
  <c r="B798" i="175"/>
  <c r="J797" i="175"/>
  <c r="I797" i="175"/>
  <c r="H797" i="175"/>
  <c r="F797" i="175"/>
  <c r="D797" i="175"/>
  <c r="E797" i="175" s="1"/>
  <c r="B797" i="175"/>
  <c r="J796" i="175"/>
  <c r="I796" i="175"/>
  <c r="H796" i="175"/>
  <c r="F796" i="175"/>
  <c r="D796" i="175"/>
  <c r="E796" i="175" s="1"/>
  <c r="B796" i="175"/>
  <c r="J795" i="175"/>
  <c r="I795" i="175"/>
  <c r="H795" i="175"/>
  <c r="F795" i="175"/>
  <c r="D795" i="175"/>
  <c r="E795" i="175" s="1"/>
  <c r="B795" i="175"/>
  <c r="J794" i="175"/>
  <c r="I794" i="175"/>
  <c r="H794" i="175"/>
  <c r="F794" i="175"/>
  <c r="D794" i="175"/>
  <c r="E794" i="175" s="1"/>
  <c r="B794" i="175"/>
  <c r="J793" i="175"/>
  <c r="I793" i="175"/>
  <c r="H793" i="175"/>
  <c r="F793" i="175"/>
  <c r="D793" i="175"/>
  <c r="E793" i="175" s="1"/>
  <c r="B793" i="175"/>
  <c r="J792" i="175"/>
  <c r="I792" i="175"/>
  <c r="H792" i="175"/>
  <c r="F792" i="175"/>
  <c r="D792" i="175"/>
  <c r="E792" i="175" s="1"/>
  <c r="B792" i="175"/>
  <c r="J791" i="175"/>
  <c r="I791" i="175"/>
  <c r="H791" i="175"/>
  <c r="F791" i="175"/>
  <c r="D791" i="175"/>
  <c r="E791" i="175" s="1"/>
  <c r="B791" i="175"/>
  <c r="J790" i="175"/>
  <c r="I790" i="175"/>
  <c r="H790" i="175"/>
  <c r="F790" i="175"/>
  <c r="D790" i="175"/>
  <c r="E790" i="175" s="1"/>
  <c r="B790" i="175"/>
  <c r="J789" i="175"/>
  <c r="I789" i="175"/>
  <c r="H789" i="175"/>
  <c r="F789" i="175"/>
  <c r="D789" i="175"/>
  <c r="E789" i="175" s="1"/>
  <c r="B789" i="175"/>
  <c r="J788" i="175"/>
  <c r="I788" i="175"/>
  <c r="H788" i="175"/>
  <c r="F788" i="175"/>
  <c r="D788" i="175"/>
  <c r="E788" i="175" s="1"/>
  <c r="B788" i="175"/>
  <c r="J787" i="175"/>
  <c r="I787" i="175"/>
  <c r="H787" i="175"/>
  <c r="F787" i="175"/>
  <c r="D787" i="175"/>
  <c r="E787" i="175" s="1"/>
  <c r="B787" i="175"/>
  <c r="J786" i="175"/>
  <c r="I786" i="175"/>
  <c r="H786" i="175"/>
  <c r="F786" i="175"/>
  <c r="D786" i="175"/>
  <c r="E786" i="175" s="1"/>
  <c r="B786" i="175"/>
  <c r="J785" i="175"/>
  <c r="I785" i="175"/>
  <c r="H785" i="175"/>
  <c r="F785" i="175"/>
  <c r="D785" i="175"/>
  <c r="E785" i="175" s="1"/>
  <c r="B785" i="175"/>
  <c r="J784" i="175"/>
  <c r="I784" i="175"/>
  <c r="H784" i="175"/>
  <c r="F784" i="175"/>
  <c r="D784" i="175"/>
  <c r="E784" i="175" s="1"/>
  <c r="B784" i="175"/>
  <c r="J783" i="175"/>
  <c r="I783" i="175"/>
  <c r="H783" i="175"/>
  <c r="F783" i="175"/>
  <c r="D783" i="175"/>
  <c r="E783" i="175" s="1"/>
  <c r="B783" i="175"/>
  <c r="J782" i="175"/>
  <c r="I782" i="175"/>
  <c r="H782" i="175"/>
  <c r="F782" i="175"/>
  <c r="D782" i="175"/>
  <c r="E782" i="175" s="1"/>
  <c r="B782" i="175"/>
  <c r="J781" i="175"/>
  <c r="I781" i="175"/>
  <c r="H781" i="175"/>
  <c r="F781" i="175"/>
  <c r="D781" i="175"/>
  <c r="E781" i="175" s="1"/>
  <c r="B781" i="175"/>
  <c r="J780" i="175"/>
  <c r="I780" i="175"/>
  <c r="H780" i="175"/>
  <c r="F780" i="175"/>
  <c r="D780" i="175"/>
  <c r="E780" i="175" s="1"/>
  <c r="B780" i="175"/>
  <c r="J779" i="175"/>
  <c r="I779" i="175"/>
  <c r="H779" i="175"/>
  <c r="F779" i="175"/>
  <c r="D779" i="175"/>
  <c r="E779" i="175" s="1"/>
  <c r="B779" i="175"/>
  <c r="J778" i="175"/>
  <c r="I778" i="175"/>
  <c r="H778" i="175"/>
  <c r="F778" i="175"/>
  <c r="D778" i="175"/>
  <c r="E778" i="175" s="1"/>
  <c r="B778" i="175"/>
  <c r="J777" i="175"/>
  <c r="I777" i="175"/>
  <c r="H777" i="175"/>
  <c r="F777" i="175"/>
  <c r="D777" i="175"/>
  <c r="E777" i="175" s="1"/>
  <c r="B777" i="175"/>
  <c r="J776" i="175"/>
  <c r="I776" i="175"/>
  <c r="H776" i="175"/>
  <c r="F776" i="175"/>
  <c r="D776" i="175"/>
  <c r="E776" i="175" s="1"/>
  <c r="B776" i="175"/>
  <c r="J775" i="175"/>
  <c r="I775" i="175"/>
  <c r="H775" i="175"/>
  <c r="F775" i="175"/>
  <c r="D775" i="175"/>
  <c r="E775" i="175" s="1"/>
  <c r="B775" i="175"/>
  <c r="J774" i="175"/>
  <c r="I774" i="175"/>
  <c r="H774" i="175"/>
  <c r="F774" i="175"/>
  <c r="D774" i="175"/>
  <c r="E774" i="175" s="1"/>
  <c r="B774" i="175"/>
  <c r="J773" i="175"/>
  <c r="I773" i="175"/>
  <c r="H773" i="175"/>
  <c r="F773" i="175"/>
  <c r="D773" i="175"/>
  <c r="E773" i="175" s="1"/>
  <c r="B773" i="175"/>
  <c r="J772" i="175"/>
  <c r="I772" i="175"/>
  <c r="H772" i="175"/>
  <c r="F772" i="175"/>
  <c r="D772" i="175"/>
  <c r="E772" i="175" s="1"/>
  <c r="B772" i="175"/>
  <c r="J771" i="175"/>
  <c r="I771" i="175"/>
  <c r="H771" i="175"/>
  <c r="F771" i="175"/>
  <c r="D771" i="175"/>
  <c r="E771" i="175" s="1"/>
  <c r="B771" i="175"/>
  <c r="J770" i="175"/>
  <c r="I770" i="175"/>
  <c r="H770" i="175"/>
  <c r="F770" i="175"/>
  <c r="D770" i="175"/>
  <c r="E770" i="175" s="1"/>
  <c r="B770" i="175"/>
  <c r="J769" i="175"/>
  <c r="I769" i="175"/>
  <c r="H769" i="175"/>
  <c r="F769" i="175"/>
  <c r="D769" i="175"/>
  <c r="E769" i="175" s="1"/>
  <c r="B769" i="175"/>
  <c r="J768" i="175"/>
  <c r="I768" i="175"/>
  <c r="H768" i="175"/>
  <c r="F768" i="175"/>
  <c r="D768" i="175"/>
  <c r="E768" i="175" s="1"/>
  <c r="B768" i="175"/>
  <c r="J767" i="175"/>
  <c r="I767" i="175"/>
  <c r="H767" i="175"/>
  <c r="F767" i="175"/>
  <c r="D767" i="175"/>
  <c r="E767" i="175" s="1"/>
  <c r="B767" i="175"/>
  <c r="J766" i="175"/>
  <c r="I766" i="175"/>
  <c r="H766" i="175"/>
  <c r="F766" i="175"/>
  <c r="D766" i="175"/>
  <c r="E766" i="175" s="1"/>
  <c r="B766" i="175"/>
  <c r="J765" i="175"/>
  <c r="I765" i="175"/>
  <c r="H765" i="175"/>
  <c r="F765" i="175"/>
  <c r="D765" i="175"/>
  <c r="E765" i="175" s="1"/>
  <c r="B765" i="175"/>
  <c r="J764" i="175"/>
  <c r="I764" i="175"/>
  <c r="H764" i="175"/>
  <c r="F764" i="175"/>
  <c r="D764" i="175"/>
  <c r="E764" i="175" s="1"/>
  <c r="B764" i="175"/>
  <c r="J763" i="175"/>
  <c r="I763" i="175"/>
  <c r="H763" i="175"/>
  <c r="F763" i="175"/>
  <c r="D763" i="175"/>
  <c r="E763" i="175" s="1"/>
  <c r="B763" i="175"/>
  <c r="J762" i="175"/>
  <c r="I762" i="175"/>
  <c r="H762" i="175"/>
  <c r="F762" i="175"/>
  <c r="D762" i="175"/>
  <c r="E762" i="175" s="1"/>
  <c r="B762" i="175"/>
  <c r="J761" i="175"/>
  <c r="I761" i="175"/>
  <c r="H761" i="175"/>
  <c r="F761" i="175"/>
  <c r="D761" i="175"/>
  <c r="E761" i="175" s="1"/>
  <c r="B761" i="175"/>
  <c r="J760" i="175"/>
  <c r="I760" i="175"/>
  <c r="H760" i="175"/>
  <c r="F760" i="175"/>
  <c r="D760" i="175"/>
  <c r="E760" i="175" s="1"/>
  <c r="B760" i="175"/>
  <c r="J759" i="175"/>
  <c r="I759" i="175"/>
  <c r="H759" i="175"/>
  <c r="F759" i="175"/>
  <c r="D759" i="175"/>
  <c r="E759" i="175" s="1"/>
  <c r="B759" i="175"/>
  <c r="J758" i="175"/>
  <c r="I758" i="175"/>
  <c r="H758" i="175"/>
  <c r="F758" i="175"/>
  <c r="D758" i="175"/>
  <c r="E758" i="175" s="1"/>
  <c r="B758" i="175"/>
  <c r="J757" i="175"/>
  <c r="I757" i="175"/>
  <c r="H757" i="175"/>
  <c r="F757" i="175"/>
  <c r="D757" i="175"/>
  <c r="E757" i="175" s="1"/>
  <c r="B757" i="175"/>
  <c r="J756" i="175"/>
  <c r="I756" i="175"/>
  <c r="H756" i="175"/>
  <c r="F756" i="175"/>
  <c r="D756" i="175"/>
  <c r="E756" i="175" s="1"/>
  <c r="B756" i="175"/>
  <c r="J755" i="175"/>
  <c r="I755" i="175"/>
  <c r="H755" i="175"/>
  <c r="F755" i="175"/>
  <c r="D755" i="175"/>
  <c r="E755" i="175" s="1"/>
  <c r="B755" i="175"/>
  <c r="J754" i="175"/>
  <c r="I754" i="175"/>
  <c r="H754" i="175"/>
  <c r="F754" i="175"/>
  <c r="D754" i="175"/>
  <c r="E754" i="175" s="1"/>
  <c r="B754" i="175"/>
  <c r="J753" i="175"/>
  <c r="I753" i="175"/>
  <c r="H753" i="175"/>
  <c r="F753" i="175"/>
  <c r="D753" i="175"/>
  <c r="E753" i="175" s="1"/>
  <c r="B753" i="175"/>
  <c r="J752" i="175"/>
  <c r="I752" i="175"/>
  <c r="H752" i="175"/>
  <c r="F752" i="175"/>
  <c r="D752" i="175"/>
  <c r="E752" i="175" s="1"/>
  <c r="B752" i="175"/>
  <c r="J751" i="175"/>
  <c r="I751" i="175"/>
  <c r="H751" i="175"/>
  <c r="F751" i="175"/>
  <c r="D751" i="175"/>
  <c r="E751" i="175" s="1"/>
  <c r="B751" i="175"/>
  <c r="J750" i="175"/>
  <c r="I750" i="175"/>
  <c r="H750" i="175"/>
  <c r="F750" i="175"/>
  <c r="D750" i="175"/>
  <c r="E750" i="175" s="1"/>
  <c r="B750" i="175"/>
  <c r="J749" i="175"/>
  <c r="I749" i="175"/>
  <c r="H749" i="175"/>
  <c r="F749" i="175"/>
  <c r="D749" i="175"/>
  <c r="E749" i="175" s="1"/>
  <c r="B749" i="175"/>
  <c r="J748" i="175"/>
  <c r="I748" i="175"/>
  <c r="H748" i="175"/>
  <c r="F748" i="175"/>
  <c r="D748" i="175"/>
  <c r="E748" i="175" s="1"/>
  <c r="B748" i="175"/>
  <c r="J747" i="175"/>
  <c r="I747" i="175"/>
  <c r="H747" i="175"/>
  <c r="F747" i="175"/>
  <c r="D747" i="175"/>
  <c r="E747" i="175" s="1"/>
  <c r="B747" i="175"/>
  <c r="J746" i="175"/>
  <c r="I746" i="175"/>
  <c r="H746" i="175"/>
  <c r="F746" i="175"/>
  <c r="D746" i="175"/>
  <c r="E746" i="175" s="1"/>
  <c r="B746" i="175"/>
  <c r="J745" i="175"/>
  <c r="I745" i="175"/>
  <c r="H745" i="175"/>
  <c r="F745" i="175"/>
  <c r="D745" i="175"/>
  <c r="E745" i="175" s="1"/>
  <c r="B745" i="175"/>
  <c r="J744" i="175"/>
  <c r="I744" i="175"/>
  <c r="H744" i="175"/>
  <c r="F744" i="175"/>
  <c r="D744" i="175"/>
  <c r="E744" i="175" s="1"/>
  <c r="B744" i="175"/>
  <c r="J743" i="175"/>
  <c r="I743" i="175"/>
  <c r="H743" i="175"/>
  <c r="F743" i="175"/>
  <c r="D743" i="175"/>
  <c r="E743" i="175" s="1"/>
  <c r="B743" i="175"/>
  <c r="J742" i="175"/>
  <c r="I742" i="175"/>
  <c r="H742" i="175"/>
  <c r="F742" i="175"/>
  <c r="D742" i="175"/>
  <c r="E742" i="175" s="1"/>
  <c r="B742" i="175"/>
  <c r="J741" i="175"/>
  <c r="I741" i="175"/>
  <c r="H741" i="175"/>
  <c r="F741" i="175"/>
  <c r="D741" i="175"/>
  <c r="E741" i="175" s="1"/>
  <c r="B741" i="175"/>
  <c r="J740" i="175"/>
  <c r="I740" i="175"/>
  <c r="H740" i="175"/>
  <c r="F740" i="175"/>
  <c r="D740" i="175"/>
  <c r="E740" i="175" s="1"/>
  <c r="B740" i="175"/>
  <c r="J739" i="175"/>
  <c r="I739" i="175"/>
  <c r="H739" i="175"/>
  <c r="F739" i="175"/>
  <c r="D739" i="175"/>
  <c r="E739" i="175" s="1"/>
  <c r="B739" i="175"/>
  <c r="J738" i="175"/>
  <c r="I738" i="175"/>
  <c r="H738" i="175"/>
  <c r="F738" i="175"/>
  <c r="D738" i="175"/>
  <c r="E738" i="175" s="1"/>
  <c r="B738" i="175"/>
  <c r="J737" i="175"/>
  <c r="I737" i="175"/>
  <c r="H737" i="175"/>
  <c r="F737" i="175"/>
  <c r="D737" i="175"/>
  <c r="E737" i="175" s="1"/>
  <c r="B737" i="175"/>
  <c r="J736" i="175"/>
  <c r="I736" i="175"/>
  <c r="H736" i="175"/>
  <c r="F736" i="175"/>
  <c r="D736" i="175"/>
  <c r="E736" i="175" s="1"/>
  <c r="B736" i="175"/>
  <c r="J735" i="175"/>
  <c r="I735" i="175"/>
  <c r="H735" i="175"/>
  <c r="F735" i="175"/>
  <c r="D735" i="175"/>
  <c r="E735" i="175" s="1"/>
  <c r="B735" i="175"/>
  <c r="J734" i="175"/>
  <c r="I734" i="175"/>
  <c r="H734" i="175"/>
  <c r="F734" i="175"/>
  <c r="D734" i="175"/>
  <c r="E734" i="175" s="1"/>
  <c r="B734" i="175"/>
  <c r="J733" i="175"/>
  <c r="I733" i="175"/>
  <c r="H733" i="175"/>
  <c r="F733" i="175"/>
  <c r="D733" i="175"/>
  <c r="E733" i="175" s="1"/>
  <c r="B733" i="175"/>
  <c r="J732" i="175"/>
  <c r="I732" i="175"/>
  <c r="H732" i="175"/>
  <c r="F732" i="175"/>
  <c r="D732" i="175"/>
  <c r="E732" i="175" s="1"/>
  <c r="B732" i="175"/>
  <c r="J731" i="175"/>
  <c r="I731" i="175"/>
  <c r="H731" i="175"/>
  <c r="F731" i="175"/>
  <c r="D731" i="175"/>
  <c r="E731" i="175" s="1"/>
  <c r="B731" i="175"/>
  <c r="J730" i="175"/>
  <c r="I730" i="175"/>
  <c r="H730" i="175"/>
  <c r="F730" i="175"/>
  <c r="D730" i="175"/>
  <c r="E730" i="175" s="1"/>
  <c r="B730" i="175"/>
  <c r="J729" i="175"/>
  <c r="I729" i="175"/>
  <c r="H729" i="175"/>
  <c r="F729" i="175"/>
  <c r="D729" i="175"/>
  <c r="E729" i="175" s="1"/>
  <c r="B729" i="175"/>
  <c r="J728" i="175"/>
  <c r="I728" i="175"/>
  <c r="H728" i="175"/>
  <c r="F728" i="175"/>
  <c r="D728" i="175"/>
  <c r="E728" i="175" s="1"/>
  <c r="B728" i="175"/>
  <c r="J727" i="175"/>
  <c r="I727" i="175"/>
  <c r="H727" i="175"/>
  <c r="F727" i="175"/>
  <c r="D727" i="175"/>
  <c r="E727" i="175" s="1"/>
  <c r="B727" i="175"/>
  <c r="J726" i="175"/>
  <c r="I726" i="175"/>
  <c r="H726" i="175"/>
  <c r="F726" i="175"/>
  <c r="D726" i="175"/>
  <c r="E726" i="175" s="1"/>
  <c r="B726" i="175"/>
  <c r="J725" i="175"/>
  <c r="I725" i="175"/>
  <c r="H725" i="175"/>
  <c r="F725" i="175"/>
  <c r="D725" i="175"/>
  <c r="E725" i="175" s="1"/>
  <c r="B725" i="175"/>
  <c r="J724" i="175"/>
  <c r="I724" i="175"/>
  <c r="H724" i="175"/>
  <c r="F724" i="175"/>
  <c r="D724" i="175"/>
  <c r="E724" i="175" s="1"/>
  <c r="B724" i="175"/>
  <c r="J723" i="175"/>
  <c r="I723" i="175"/>
  <c r="H723" i="175"/>
  <c r="F723" i="175"/>
  <c r="D723" i="175"/>
  <c r="E723" i="175" s="1"/>
  <c r="B723" i="175"/>
  <c r="J722" i="175"/>
  <c r="I722" i="175"/>
  <c r="H722" i="175"/>
  <c r="F722" i="175"/>
  <c r="D722" i="175"/>
  <c r="E722" i="175" s="1"/>
  <c r="B722" i="175"/>
  <c r="J721" i="175"/>
  <c r="I721" i="175"/>
  <c r="H721" i="175"/>
  <c r="F721" i="175"/>
  <c r="D721" i="175"/>
  <c r="E721" i="175" s="1"/>
  <c r="B721" i="175"/>
  <c r="J720" i="175"/>
  <c r="I720" i="175"/>
  <c r="H720" i="175"/>
  <c r="F720" i="175"/>
  <c r="D720" i="175"/>
  <c r="E720" i="175" s="1"/>
  <c r="B720" i="175"/>
  <c r="J719" i="175"/>
  <c r="I719" i="175"/>
  <c r="H719" i="175"/>
  <c r="F719" i="175"/>
  <c r="D719" i="175"/>
  <c r="E719" i="175" s="1"/>
  <c r="B719" i="175"/>
  <c r="J718" i="175"/>
  <c r="I718" i="175"/>
  <c r="H718" i="175"/>
  <c r="F718" i="175"/>
  <c r="D718" i="175"/>
  <c r="E718" i="175" s="1"/>
  <c r="B718" i="175"/>
  <c r="J717" i="175"/>
  <c r="I717" i="175"/>
  <c r="H717" i="175"/>
  <c r="F717" i="175"/>
  <c r="D717" i="175"/>
  <c r="E717" i="175" s="1"/>
  <c r="B717" i="175"/>
  <c r="J716" i="175"/>
  <c r="I716" i="175"/>
  <c r="H716" i="175"/>
  <c r="F716" i="175"/>
  <c r="D716" i="175"/>
  <c r="E716" i="175" s="1"/>
  <c r="B716" i="175"/>
  <c r="J715" i="175"/>
  <c r="I715" i="175"/>
  <c r="H715" i="175"/>
  <c r="F715" i="175"/>
  <c r="D715" i="175"/>
  <c r="E715" i="175" s="1"/>
  <c r="B715" i="175"/>
  <c r="J714" i="175"/>
  <c r="I714" i="175"/>
  <c r="H714" i="175"/>
  <c r="F714" i="175"/>
  <c r="D714" i="175"/>
  <c r="E714" i="175" s="1"/>
  <c r="B714" i="175"/>
  <c r="J713" i="175"/>
  <c r="I713" i="175"/>
  <c r="H713" i="175"/>
  <c r="F713" i="175"/>
  <c r="D713" i="175"/>
  <c r="E713" i="175" s="1"/>
  <c r="B713" i="175"/>
  <c r="J712" i="175"/>
  <c r="I712" i="175"/>
  <c r="H712" i="175"/>
  <c r="F712" i="175"/>
  <c r="D712" i="175"/>
  <c r="E712" i="175" s="1"/>
  <c r="B712" i="175"/>
  <c r="J711" i="175"/>
  <c r="I711" i="175"/>
  <c r="H711" i="175"/>
  <c r="F711" i="175"/>
  <c r="D711" i="175"/>
  <c r="E711" i="175" s="1"/>
  <c r="B711" i="175"/>
  <c r="J710" i="175"/>
  <c r="I710" i="175"/>
  <c r="H710" i="175"/>
  <c r="F710" i="175"/>
  <c r="D710" i="175"/>
  <c r="E710" i="175" s="1"/>
  <c r="B710" i="175"/>
  <c r="J709" i="175"/>
  <c r="I709" i="175"/>
  <c r="H709" i="175"/>
  <c r="F709" i="175"/>
  <c r="D709" i="175"/>
  <c r="E709" i="175" s="1"/>
  <c r="B709" i="175"/>
  <c r="J708" i="175"/>
  <c r="I708" i="175"/>
  <c r="H708" i="175"/>
  <c r="F708" i="175"/>
  <c r="D708" i="175"/>
  <c r="E708" i="175" s="1"/>
  <c r="B708" i="175"/>
  <c r="J707" i="175"/>
  <c r="I707" i="175"/>
  <c r="H707" i="175"/>
  <c r="F707" i="175"/>
  <c r="D707" i="175"/>
  <c r="E707" i="175" s="1"/>
  <c r="B707" i="175"/>
  <c r="J706" i="175"/>
  <c r="I706" i="175"/>
  <c r="H706" i="175"/>
  <c r="F706" i="175"/>
  <c r="D706" i="175"/>
  <c r="E706" i="175" s="1"/>
  <c r="B706" i="175"/>
  <c r="J705" i="175"/>
  <c r="I705" i="175"/>
  <c r="H705" i="175"/>
  <c r="F705" i="175"/>
  <c r="D705" i="175"/>
  <c r="E705" i="175" s="1"/>
  <c r="B705" i="175"/>
  <c r="J704" i="175"/>
  <c r="I704" i="175"/>
  <c r="H704" i="175"/>
  <c r="F704" i="175"/>
  <c r="D704" i="175"/>
  <c r="E704" i="175" s="1"/>
  <c r="B704" i="175"/>
  <c r="J703" i="175"/>
  <c r="I703" i="175"/>
  <c r="H703" i="175"/>
  <c r="F703" i="175"/>
  <c r="D703" i="175"/>
  <c r="E703" i="175" s="1"/>
  <c r="B703" i="175"/>
  <c r="J702" i="175"/>
  <c r="I702" i="175"/>
  <c r="H702" i="175"/>
  <c r="F702" i="175"/>
  <c r="D702" i="175"/>
  <c r="E702" i="175" s="1"/>
  <c r="B702" i="175"/>
  <c r="J701" i="175"/>
  <c r="I701" i="175"/>
  <c r="H701" i="175"/>
  <c r="F701" i="175"/>
  <c r="D701" i="175"/>
  <c r="E701" i="175" s="1"/>
  <c r="B701" i="175"/>
  <c r="J700" i="175"/>
  <c r="I700" i="175"/>
  <c r="H700" i="175"/>
  <c r="F700" i="175"/>
  <c r="D700" i="175"/>
  <c r="E700" i="175" s="1"/>
  <c r="B700" i="175"/>
  <c r="J699" i="175"/>
  <c r="I699" i="175"/>
  <c r="H699" i="175"/>
  <c r="F699" i="175"/>
  <c r="D699" i="175"/>
  <c r="E699" i="175" s="1"/>
  <c r="B699" i="175"/>
  <c r="J698" i="175"/>
  <c r="I698" i="175"/>
  <c r="H698" i="175"/>
  <c r="F698" i="175"/>
  <c r="D698" i="175"/>
  <c r="E698" i="175" s="1"/>
  <c r="B698" i="175"/>
  <c r="J697" i="175"/>
  <c r="I697" i="175"/>
  <c r="H697" i="175"/>
  <c r="F697" i="175"/>
  <c r="D697" i="175"/>
  <c r="E697" i="175" s="1"/>
  <c r="B697" i="175"/>
  <c r="J696" i="175"/>
  <c r="I696" i="175"/>
  <c r="H696" i="175"/>
  <c r="F696" i="175"/>
  <c r="D696" i="175"/>
  <c r="E696" i="175" s="1"/>
  <c r="B696" i="175"/>
  <c r="J695" i="175"/>
  <c r="I695" i="175"/>
  <c r="H695" i="175"/>
  <c r="F695" i="175"/>
  <c r="D695" i="175"/>
  <c r="E695" i="175" s="1"/>
  <c r="B695" i="175"/>
  <c r="J694" i="175"/>
  <c r="I694" i="175"/>
  <c r="H694" i="175"/>
  <c r="F694" i="175"/>
  <c r="D694" i="175"/>
  <c r="E694" i="175" s="1"/>
  <c r="B694" i="175"/>
  <c r="J693" i="175"/>
  <c r="I693" i="175"/>
  <c r="H693" i="175"/>
  <c r="F693" i="175"/>
  <c r="D693" i="175"/>
  <c r="E693" i="175" s="1"/>
  <c r="B693" i="175"/>
  <c r="J692" i="175"/>
  <c r="I692" i="175"/>
  <c r="H692" i="175"/>
  <c r="F692" i="175"/>
  <c r="D692" i="175"/>
  <c r="E692" i="175" s="1"/>
  <c r="B692" i="175"/>
  <c r="J691" i="175"/>
  <c r="I691" i="175"/>
  <c r="H691" i="175"/>
  <c r="F691" i="175"/>
  <c r="D691" i="175"/>
  <c r="E691" i="175" s="1"/>
  <c r="B691" i="175"/>
  <c r="J690" i="175"/>
  <c r="I690" i="175"/>
  <c r="H690" i="175"/>
  <c r="F690" i="175"/>
  <c r="D690" i="175"/>
  <c r="E690" i="175" s="1"/>
  <c r="B690" i="175"/>
  <c r="J689" i="175"/>
  <c r="I689" i="175"/>
  <c r="H689" i="175"/>
  <c r="F689" i="175"/>
  <c r="D689" i="175"/>
  <c r="E689" i="175" s="1"/>
  <c r="B689" i="175"/>
  <c r="J688" i="175"/>
  <c r="I688" i="175"/>
  <c r="H688" i="175"/>
  <c r="F688" i="175"/>
  <c r="D688" i="175"/>
  <c r="E688" i="175" s="1"/>
  <c r="B688" i="175"/>
  <c r="J687" i="175"/>
  <c r="I687" i="175"/>
  <c r="H687" i="175"/>
  <c r="F687" i="175"/>
  <c r="D687" i="175"/>
  <c r="E687" i="175" s="1"/>
  <c r="B687" i="175"/>
  <c r="J686" i="175"/>
  <c r="I686" i="175"/>
  <c r="H686" i="175"/>
  <c r="F686" i="175"/>
  <c r="D686" i="175"/>
  <c r="E686" i="175" s="1"/>
  <c r="B686" i="175"/>
  <c r="J685" i="175"/>
  <c r="I685" i="175"/>
  <c r="H685" i="175"/>
  <c r="F685" i="175"/>
  <c r="D685" i="175"/>
  <c r="E685" i="175" s="1"/>
  <c r="B685" i="175"/>
  <c r="J684" i="175"/>
  <c r="I684" i="175"/>
  <c r="H684" i="175"/>
  <c r="F684" i="175"/>
  <c r="D684" i="175"/>
  <c r="E684" i="175" s="1"/>
  <c r="B684" i="175"/>
  <c r="J683" i="175"/>
  <c r="I683" i="175"/>
  <c r="H683" i="175"/>
  <c r="F683" i="175"/>
  <c r="D683" i="175"/>
  <c r="E683" i="175" s="1"/>
  <c r="B683" i="175"/>
  <c r="J682" i="175"/>
  <c r="I682" i="175"/>
  <c r="H682" i="175"/>
  <c r="F682" i="175"/>
  <c r="D682" i="175"/>
  <c r="E682" i="175" s="1"/>
  <c r="B682" i="175"/>
  <c r="J681" i="175"/>
  <c r="I681" i="175"/>
  <c r="H681" i="175"/>
  <c r="F681" i="175"/>
  <c r="D681" i="175"/>
  <c r="E681" i="175" s="1"/>
  <c r="B681" i="175"/>
  <c r="J680" i="175"/>
  <c r="I680" i="175"/>
  <c r="H680" i="175"/>
  <c r="F680" i="175"/>
  <c r="D680" i="175"/>
  <c r="E680" i="175" s="1"/>
  <c r="B680" i="175"/>
  <c r="J679" i="175"/>
  <c r="I679" i="175"/>
  <c r="H679" i="175"/>
  <c r="F679" i="175"/>
  <c r="D679" i="175"/>
  <c r="E679" i="175" s="1"/>
  <c r="B679" i="175"/>
  <c r="J678" i="175"/>
  <c r="I678" i="175"/>
  <c r="H678" i="175"/>
  <c r="F678" i="175"/>
  <c r="D678" i="175"/>
  <c r="E678" i="175" s="1"/>
  <c r="B678" i="175"/>
  <c r="J677" i="175"/>
  <c r="I677" i="175"/>
  <c r="H677" i="175"/>
  <c r="F677" i="175"/>
  <c r="D677" i="175"/>
  <c r="E677" i="175" s="1"/>
  <c r="B677" i="175"/>
  <c r="J676" i="175"/>
  <c r="I676" i="175"/>
  <c r="H676" i="175"/>
  <c r="F676" i="175"/>
  <c r="D676" i="175"/>
  <c r="E676" i="175" s="1"/>
  <c r="B676" i="175"/>
  <c r="J675" i="175"/>
  <c r="I675" i="175"/>
  <c r="H675" i="175"/>
  <c r="F675" i="175"/>
  <c r="D675" i="175"/>
  <c r="E675" i="175" s="1"/>
  <c r="B675" i="175"/>
  <c r="J674" i="175"/>
  <c r="I674" i="175"/>
  <c r="H674" i="175"/>
  <c r="F674" i="175"/>
  <c r="D674" i="175"/>
  <c r="E674" i="175" s="1"/>
  <c r="B674" i="175"/>
  <c r="J673" i="175"/>
  <c r="I673" i="175"/>
  <c r="H673" i="175"/>
  <c r="F673" i="175"/>
  <c r="D673" i="175"/>
  <c r="E673" i="175" s="1"/>
  <c r="B673" i="175"/>
  <c r="J672" i="175"/>
  <c r="I672" i="175"/>
  <c r="H672" i="175"/>
  <c r="F672" i="175"/>
  <c r="D672" i="175"/>
  <c r="E672" i="175" s="1"/>
  <c r="B672" i="175"/>
  <c r="J671" i="175"/>
  <c r="I671" i="175"/>
  <c r="H671" i="175"/>
  <c r="F671" i="175"/>
  <c r="D671" i="175"/>
  <c r="E671" i="175" s="1"/>
  <c r="B671" i="175"/>
  <c r="J670" i="175"/>
  <c r="I670" i="175"/>
  <c r="H670" i="175"/>
  <c r="F670" i="175"/>
  <c r="D670" i="175"/>
  <c r="E670" i="175" s="1"/>
  <c r="B670" i="175"/>
  <c r="J669" i="175"/>
  <c r="I669" i="175"/>
  <c r="H669" i="175"/>
  <c r="F669" i="175"/>
  <c r="D669" i="175"/>
  <c r="E669" i="175" s="1"/>
  <c r="B669" i="175"/>
  <c r="J668" i="175"/>
  <c r="I668" i="175"/>
  <c r="H668" i="175"/>
  <c r="F668" i="175"/>
  <c r="D668" i="175"/>
  <c r="E668" i="175" s="1"/>
  <c r="B668" i="175"/>
  <c r="J667" i="175"/>
  <c r="I667" i="175"/>
  <c r="H667" i="175"/>
  <c r="F667" i="175"/>
  <c r="D667" i="175"/>
  <c r="E667" i="175" s="1"/>
  <c r="B667" i="175"/>
  <c r="J666" i="175"/>
  <c r="I666" i="175"/>
  <c r="H666" i="175"/>
  <c r="F666" i="175"/>
  <c r="D666" i="175"/>
  <c r="E666" i="175" s="1"/>
  <c r="B666" i="175"/>
  <c r="J665" i="175"/>
  <c r="I665" i="175"/>
  <c r="H665" i="175"/>
  <c r="F665" i="175"/>
  <c r="D665" i="175"/>
  <c r="E665" i="175" s="1"/>
  <c r="B665" i="175"/>
  <c r="J664" i="175"/>
  <c r="I664" i="175"/>
  <c r="H664" i="175"/>
  <c r="F664" i="175"/>
  <c r="D664" i="175"/>
  <c r="E664" i="175" s="1"/>
  <c r="B664" i="175"/>
  <c r="J663" i="175"/>
  <c r="I663" i="175"/>
  <c r="H663" i="175"/>
  <c r="F663" i="175"/>
  <c r="D663" i="175"/>
  <c r="E663" i="175" s="1"/>
  <c r="B663" i="175"/>
  <c r="J662" i="175"/>
  <c r="I662" i="175"/>
  <c r="H662" i="175"/>
  <c r="F662" i="175"/>
  <c r="D662" i="175"/>
  <c r="E662" i="175" s="1"/>
  <c r="B662" i="175"/>
  <c r="J661" i="175"/>
  <c r="I661" i="175"/>
  <c r="H661" i="175"/>
  <c r="F661" i="175"/>
  <c r="D661" i="175"/>
  <c r="E661" i="175" s="1"/>
  <c r="B661" i="175"/>
  <c r="J660" i="175"/>
  <c r="I660" i="175"/>
  <c r="H660" i="175"/>
  <c r="F660" i="175"/>
  <c r="D660" i="175"/>
  <c r="E660" i="175" s="1"/>
  <c r="B660" i="175"/>
  <c r="J659" i="175"/>
  <c r="I659" i="175"/>
  <c r="H659" i="175"/>
  <c r="F659" i="175"/>
  <c r="D659" i="175"/>
  <c r="E659" i="175" s="1"/>
  <c r="B659" i="175"/>
  <c r="J658" i="175"/>
  <c r="I658" i="175"/>
  <c r="H658" i="175"/>
  <c r="F658" i="175"/>
  <c r="D658" i="175"/>
  <c r="E658" i="175" s="1"/>
  <c r="B658" i="175"/>
  <c r="J657" i="175"/>
  <c r="I657" i="175"/>
  <c r="H657" i="175"/>
  <c r="F657" i="175"/>
  <c r="D657" i="175"/>
  <c r="E657" i="175" s="1"/>
  <c r="B657" i="175"/>
  <c r="J656" i="175"/>
  <c r="I656" i="175"/>
  <c r="H656" i="175"/>
  <c r="F656" i="175"/>
  <c r="D656" i="175"/>
  <c r="E656" i="175" s="1"/>
  <c r="B656" i="175"/>
  <c r="J655" i="175"/>
  <c r="I655" i="175"/>
  <c r="H655" i="175"/>
  <c r="F655" i="175"/>
  <c r="D655" i="175"/>
  <c r="E655" i="175" s="1"/>
  <c r="B655" i="175"/>
  <c r="J654" i="175"/>
  <c r="I654" i="175"/>
  <c r="H654" i="175"/>
  <c r="F654" i="175"/>
  <c r="D654" i="175"/>
  <c r="E654" i="175" s="1"/>
  <c r="B654" i="175"/>
  <c r="J653" i="175"/>
  <c r="I653" i="175"/>
  <c r="H653" i="175"/>
  <c r="F653" i="175"/>
  <c r="D653" i="175"/>
  <c r="E653" i="175" s="1"/>
  <c r="B653" i="175"/>
  <c r="J652" i="175"/>
  <c r="I652" i="175"/>
  <c r="H652" i="175"/>
  <c r="F652" i="175"/>
  <c r="D652" i="175"/>
  <c r="E652" i="175" s="1"/>
  <c r="B652" i="175"/>
  <c r="J651" i="175"/>
  <c r="I651" i="175"/>
  <c r="H651" i="175"/>
  <c r="F651" i="175"/>
  <c r="D651" i="175"/>
  <c r="E651" i="175" s="1"/>
  <c r="B651" i="175"/>
  <c r="J650" i="175"/>
  <c r="I650" i="175"/>
  <c r="H650" i="175"/>
  <c r="F650" i="175"/>
  <c r="D650" i="175"/>
  <c r="E650" i="175" s="1"/>
  <c r="B650" i="175"/>
  <c r="J649" i="175"/>
  <c r="I649" i="175"/>
  <c r="H649" i="175"/>
  <c r="F649" i="175"/>
  <c r="D649" i="175"/>
  <c r="E649" i="175" s="1"/>
  <c r="B649" i="175"/>
  <c r="J648" i="175"/>
  <c r="I648" i="175"/>
  <c r="H648" i="175"/>
  <c r="F648" i="175"/>
  <c r="D648" i="175"/>
  <c r="E648" i="175" s="1"/>
  <c r="B648" i="175"/>
  <c r="J647" i="175"/>
  <c r="I647" i="175"/>
  <c r="H647" i="175"/>
  <c r="F647" i="175"/>
  <c r="D647" i="175"/>
  <c r="E647" i="175" s="1"/>
  <c r="B647" i="175"/>
  <c r="J646" i="175"/>
  <c r="I646" i="175"/>
  <c r="H646" i="175"/>
  <c r="F646" i="175"/>
  <c r="D646" i="175"/>
  <c r="E646" i="175" s="1"/>
  <c r="B646" i="175"/>
  <c r="J645" i="175"/>
  <c r="I645" i="175"/>
  <c r="H645" i="175"/>
  <c r="F645" i="175"/>
  <c r="D645" i="175"/>
  <c r="E645" i="175" s="1"/>
  <c r="B645" i="175"/>
  <c r="J644" i="175"/>
  <c r="I644" i="175"/>
  <c r="H644" i="175"/>
  <c r="F644" i="175"/>
  <c r="D644" i="175"/>
  <c r="E644" i="175" s="1"/>
  <c r="B644" i="175"/>
  <c r="J643" i="175"/>
  <c r="I643" i="175"/>
  <c r="H643" i="175"/>
  <c r="F643" i="175"/>
  <c r="D643" i="175"/>
  <c r="E643" i="175" s="1"/>
  <c r="B643" i="175"/>
  <c r="J642" i="175"/>
  <c r="I642" i="175"/>
  <c r="H642" i="175"/>
  <c r="F642" i="175"/>
  <c r="D642" i="175"/>
  <c r="E642" i="175" s="1"/>
  <c r="B642" i="175"/>
  <c r="J641" i="175"/>
  <c r="I641" i="175"/>
  <c r="H641" i="175"/>
  <c r="F641" i="175"/>
  <c r="D641" i="175"/>
  <c r="E641" i="175" s="1"/>
  <c r="B641" i="175"/>
  <c r="J640" i="175"/>
  <c r="I640" i="175"/>
  <c r="H640" i="175"/>
  <c r="F640" i="175"/>
  <c r="D640" i="175"/>
  <c r="E640" i="175" s="1"/>
  <c r="B640" i="175"/>
  <c r="J639" i="175"/>
  <c r="I639" i="175"/>
  <c r="H639" i="175"/>
  <c r="F639" i="175"/>
  <c r="D639" i="175"/>
  <c r="E639" i="175" s="1"/>
  <c r="B639" i="175"/>
  <c r="J638" i="175"/>
  <c r="I638" i="175"/>
  <c r="H638" i="175"/>
  <c r="F638" i="175"/>
  <c r="D638" i="175"/>
  <c r="E638" i="175" s="1"/>
  <c r="B638" i="175"/>
  <c r="J637" i="175"/>
  <c r="I637" i="175"/>
  <c r="H637" i="175"/>
  <c r="F637" i="175"/>
  <c r="D637" i="175"/>
  <c r="E637" i="175" s="1"/>
  <c r="B637" i="175"/>
  <c r="J636" i="175"/>
  <c r="I636" i="175"/>
  <c r="H636" i="175"/>
  <c r="F636" i="175"/>
  <c r="D636" i="175"/>
  <c r="E636" i="175" s="1"/>
  <c r="B636" i="175"/>
  <c r="J635" i="175"/>
  <c r="I635" i="175"/>
  <c r="H635" i="175"/>
  <c r="F635" i="175"/>
  <c r="D635" i="175"/>
  <c r="E635" i="175" s="1"/>
  <c r="B635" i="175"/>
  <c r="J634" i="175"/>
  <c r="I634" i="175"/>
  <c r="H634" i="175"/>
  <c r="F634" i="175"/>
  <c r="D634" i="175"/>
  <c r="E634" i="175" s="1"/>
  <c r="B634" i="175"/>
  <c r="J633" i="175"/>
  <c r="I633" i="175"/>
  <c r="H633" i="175"/>
  <c r="F633" i="175"/>
  <c r="D633" i="175"/>
  <c r="E633" i="175" s="1"/>
  <c r="B633" i="175"/>
  <c r="J632" i="175"/>
  <c r="I632" i="175"/>
  <c r="H632" i="175"/>
  <c r="F632" i="175"/>
  <c r="D632" i="175"/>
  <c r="E632" i="175" s="1"/>
  <c r="B632" i="175"/>
  <c r="J631" i="175"/>
  <c r="I631" i="175"/>
  <c r="H631" i="175"/>
  <c r="F631" i="175"/>
  <c r="D631" i="175"/>
  <c r="E631" i="175" s="1"/>
  <c r="B631" i="175"/>
  <c r="J630" i="175"/>
  <c r="I630" i="175"/>
  <c r="H630" i="175"/>
  <c r="F630" i="175"/>
  <c r="D630" i="175"/>
  <c r="E630" i="175" s="1"/>
  <c r="B630" i="175"/>
  <c r="J629" i="175"/>
  <c r="I629" i="175"/>
  <c r="H629" i="175"/>
  <c r="F629" i="175"/>
  <c r="D629" i="175"/>
  <c r="E629" i="175" s="1"/>
  <c r="B629" i="175"/>
  <c r="J628" i="175"/>
  <c r="I628" i="175"/>
  <c r="H628" i="175"/>
  <c r="F628" i="175"/>
  <c r="D628" i="175"/>
  <c r="E628" i="175" s="1"/>
  <c r="B628" i="175"/>
  <c r="J627" i="175"/>
  <c r="I627" i="175"/>
  <c r="H627" i="175"/>
  <c r="F627" i="175"/>
  <c r="D627" i="175"/>
  <c r="E627" i="175" s="1"/>
  <c r="B627" i="175"/>
  <c r="J626" i="175"/>
  <c r="I626" i="175"/>
  <c r="H626" i="175"/>
  <c r="F626" i="175"/>
  <c r="D626" i="175"/>
  <c r="E626" i="175" s="1"/>
  <c r="B626" i="175"/>
  <c r="J625" i="175"/>
  <c r="I625" i="175"/>
  <c r="H625" i="175"/>
  <c r="F625" i="175"/>
  <c r="D625" i="175"/>
  <c r="E625" i="175" s="1"/>
  <c r="B625" i="175"/>
  <c r="J624" i="175"/>
  <c r="I624" i="175"/>
  <c r="H624" i="175"/>
  <c r="F624" i="175"/>
  <c r="D624" i="175"/>
  <c r="E624" i="175" s="1"/>
  <c r="B624" i="175"/>
  <c r="J623" i="175"/>
  <c r="I623" i="175"/>
  <c r="H623" i="175"/>
  <c r="F623" i="175"/>
  <c r="D623" i="175"/>
  <c r="E623" i="175" s="1"/>
  <c r="B623" i="175"/>
  <c r="J622" i="175"/>
  <c r="I622" i="175"/>
  <c r="H622" i="175"/>
  <c r="F622" i="175"/>
  <c r="D622" i="175"/>
  <c r="E622" i="175" s="1"/>
  <c r="B622" i="175"/>
  <c r="J621" i="175"/>
  <c r="I621" i="175"/>
  <c r="H621" i="175"/>
  <c r="F621" i="175"/>
  <c r="D621" i="175"/>
  <c r="E621" i="175" s="1"/>
  <c r="B621" i="175"/>
  <c r="J620" i="175"/>
  <c r="I620" i="175"/>
  <c r="H620" i="175"/>
  <c r="F620" i="175"/>
  <c r="D620" i="175"/>
  <c r="E620" i="175" s="1"/>
  <c r="B620" i="175"/>
  <c r="J619" i="175"/>
  <c r="I619" i="175"/>
  <c r="H619" i="175"/>
  <c r="F619" i="175"/>
  <c r="D619" i="175"/>
  <c r="E619" i="175" s="1"/>
  <c r="B619" i="175"/>
  <c r="J618" i="175"/>
  <c r="I618" i="175"/>
  <c r="H618" i="175"/>
  <c r="F618" i="175"/>
  <c r="D618" i="175"/>
  <c r="E618" i="175" s="1"/>
  <c r="B618" i="175"/>
  <c r="J617" i="175"/>
  <c r="I617" i="175"/>
  <c r="H617" i="175"/>
  <c r="F617" i="175"/>
  <c r="D617" i="175"/>
  <c r="E617" i="175" s="1"/>
  <c r="B617" i="175"/>
  <c r="J616" i="175"/>
  <c r="I616" i="175"/>
  <c r="H616" i="175"/>
  <c r="F616" i="175"/>
  <c r="D616" i="175"/>
  <c r="E616" i="175" s="1"/>
  <c r="B616" i="175"/>
  <c r="J615" i="175"/>
  <c r="I615" i="175"/>
  <c r="H615" i="175"/>
  <c r="F615" i="175"/>
  <c r="D615" i="175"/>
  <c r="E615" i="175" s="1"/>
  <c r="B615" i="175"/>
  <c r="J614" i="175"/>
  <c r="I614" i="175"/>
  <c r="H614" i="175"/>
  <c r="F614" i="175"/>
  <c r="D614" i="175"/>
  <c r="E614" i="175" s="1"/>
  <c r="B614" i="175"/>
  <c r="J613" i="175"/>
  <c r="I613" i="175"/>
  <c r="H613" i="175"/>
  <c r="F613" i="175"/>
  <c r="D613" i="175"/>
  <c r="E613" i="175" s="1"/>
  <c r="B613" i="175"/>
  <c r="J612" i="175"/>
  <c r="I612" i="175"/>
  <c r="H612" i="175"/>
  <c r="F612" i="175"/>
  <c r="D612" i="175"/>
  <c r="E612" i="175" s="1"/>
  <c r="B612" i="175"/>
  <c r="J611" i="175"/>
  <c r="I611" i="175"/>
  <c r="H611" i="175"/>
  <c r="F611" i="175"/>
  <c r="D611" i="175"/>
  <c r="E611" i="175" s="1"/>
  <c r="B611" i="175"/>
  <c r="J610" i="175"/>
  <c r="I610" i="175"/>
  <c r="H610" i="175"/>
  <c r="F610" i="175"/>
  <c r="D610" i="175"/>
  <c r="E610" i="175" s="1"/>
  <c r="B610" i="175"/>
  <c r="J609" i="175"/>
  <c r="I609" i="175"/>
  <c r="H609" i="175"/>
  <c r="F609" i="175"/>
  <c r="D609" i="175"/>
  <c r="E609" i="175" s="1"/>
  <c r="B609" i="175"/>
  <c r="J608" i="175"/>
  <c r="I608" i="175"/>
  <c r="H608" i="175"/>
  <c r="F608" i="175"/>
  <c r="D608" i="175"/>
  <c r="E608" i="175" s="1"/>
  <c r="B608" i="175"/>
  <c r="J607" i="175"/>
  <c r="I607" i="175"/>
  <c r="H607" i="175"/>
  <c r="F607" i="175"/>
  <c r="D607" i="175"/>
  <c r="E607" i="175" s="1"/>
  <c r="B607" i="175"/>
  <c r="J606" i="175"/>
  <c r="I606" i="175"/>
  <c r="H606" i="175"/>
  <c r="F606" i="175"/>
  <c r="D606" i="175"/>
  <c r="E606" i="175" s="1"/>
  <c r="B606" i="175"/>
  <c r="J605" i="175"/>
  <c r="I605" i="175"/>
  <c r="H605" i="175"/>
  <c r="F605" i="175"/>
  <c r="D605" i="175"/>
  <c r="E605" i="175" s="1"/>
  <c r="B605" i="175"/>
  <c r="J604" i="175"/>
  <c r="I604" i="175"/>
  <c r="H604" i="175"/>
  <c r="F604" i="175"/>
  <c r="D604" i="175"/>
  <c r="E604" i="175" s="1"/>
  <c r="B604" i="175"/>
  <c r="J603" i="175"/>
  <c r="I603" i="175"/>
  <c r="H603" i="175"/>
  <c r="F603" i="175"/>
  <c r="D603" i="175"/>
  <c r="E603" i="175" s="1"/>
  <c r="B603" i="175"/>
  <c r="J602" i="175"/>
  <c r="I602" i="175"/>
  <c r="H602" i="175"/>
  <c r="F602" i="175"/>
  <c r="D602" i="175"/>
  <c r="E602" i="175" s="1"/>
  <c r="B602" i="175"/>
  <c r="J601" i="175"/>
  <c r="I601" i="175"/>
  <c r="H601" i="175"/>
  <c r="F601" i="175"/>
  <c r="D601" i="175"/>
  <c r="E601" i="175" s="1"/>
  <c r="B601" i="175"/>
  <c r="J600" i="175"/>
  <c r="I600" i="175"/>
  <c r="H600" i="175"/>
  <c r="F600" i="175"/>
  <c r="D600" i="175"/>
  <c r="E600" i="175" s="1"/>
  <c r="B600" i="175"/>
  <c r="J599" i="175"/>
  <c r="I599" i="175"/>
  <c r="H599" i="175"/>
  <c r="F599" i="175"/>
  <c r="D599" i="175"/>
  <c r="E599" i="175" s="1"/>
  <c r="B599" i="175"/>
  <c r="J598" i="175"/>
  <c r="I598" i="175"/>
  <c r="H598" i="175"/>
  <c r="F598" i="175"/>
  <c r="D598" i="175"/>
  <c r="E598" i="175" s="1"/>
  <c r="B598" i="175"/>
  <c r="J597" i="175"/>
  <c r="I597" i="175"/>
  <c r="H597" i="175"/>
  <c r="F597" i="175"/>
  <c r="D597" i="175"/>
  <c r="E597" i="175" s="1"/>
  <c r="B597" i="175"/>
  <c r="J596" i="175"/>
  <c r="I596" i="175"/>
  <c r="H596" i="175"/>
  <c r="F596" i="175"/>
  <c r="D596" i="175"/>
  <c r="E596" i="175" s="1"/>
  <c r="B596" i="175"/>
  <c r="J595" i="175"/>
  <c r="I595" i="175"/>
  <c r="H595" i="175"/>
  <c r="F595" i="175"/>
  <c r="D595" i="175"/>
  <c r="E595" i="175" s="1"/>
  <c r="B595" i="175"/>
  <c r="J594" i="175"/>
  <c r="I594" i="175"/>
  <c r="H594" i="175"/>
  <c r="F594" i="175"/>
  <c r="D594" i="175"/>
  <c r="E594" i="175" s="1"/>
  <c r="B594" i="175"/>
  <c r="J593" i="175"/>
  <c r="I593" i="175"/>
  <c r="H593" i="175"/>
  <c r="F593" i="175"/>
  <c r="D593" i="175"/>
  <c r="E593" i="175" s="1"/>
  <c r="B593" i="175"/>
  <c r="J592" i="175"/>
  <c r="I592" i="175"/>
  <c r="H592" i="175"/>
  <c r="F592" i="175"/>
  <c r="D592" i="175"/>
  <c r="E592" i="175" s="1"/>
  <c r="B592" i="175"/>
  <c r="J591" i="175"/>
  <c r="I591" i="175"/>
  <c r="H591" i="175"/>
  <c r="F591" i="175"/>
  <c r="D591" i="175"/>
  <c r="E591" i="175" s="1"/>
  <c r="B591" i="175"/>
  <c r="J590" i="175"/>
  <c r="I590" i="175"/>
  <c r="H590" i="175"/>
  <c r="F590" i="175"/>
  <c r="D590" i="175"/>
  <c r="E590" i="175" s="1"/>
  <c r="B590" i="175"/>
  <c r="J589" i="175"/>
  <c r="I589" i="175"/>
  <c r="H589" i="175"/>
  <c r="F589" i="175"/>
  <c r="D589" i="175"/>
  <c r="E589" i="175" s="1"/>
  <c r="B589" i="175"/>
  <c r="J588" i="175"/>
  <c r="I588" i="175"/>
  <c r="H588" i="175"/>
  <c r="F588" i="175"/>
  <c r="D588" i="175"/>
  <c r="E588" i="175" s="1"/>
  <c r="B588" i="175"/>
  <c r="J587" i="175"/>
  <c r="I587" i="175"/>
  <c r="H587" i="175"/>
  <c r="F587" i="175"/>
  <c r="D587" i="175"/>
  <c r="E587" i="175" s="1"/>
  <c r="B587" i="175"/>
  <c r="J586" i="175"/>
  <c r="I586" i="175"/>
  <c r="H586" i="175"/>
  <c r="F586" i="175"/>
  <c r="D586" i="175"/>
  <c r="E586" i="175" s="1"/>
  <c r="B586" i="175"/>
  <c r="J585" i="175"/>
  <c r="I585" i="175"/>
  <c r="H585" i="175"/>
  <c r="F585" i="175"/>
  <c r="D585" i="175"/>
  <c r="E585" i="175" s="1"/>
  <c r="B585" i="175"/>
  <c r="J584" i="175"/>
  <c r="I584" i="175"/>
  <c r="H584" i="175"/>
  <c r="F584" i="175"/>
  <c r="D584" i="175"/>
  <c r="E584" i="175" s="1"/>
  <c r="B584" i="175"/>
  <c r="J583" i="175"/>
  <c r="I583" i="175"/>
  <c r="H583" i="175"/>
  <c r="F583" i="175"/>
  <c r="D583" i="175"/>
  <c r="E583" i="175" s="1"/>
  <c r="B583" i="175"/>
  <c r="J582" i="175"/>
  <c r="I582" i="175"/>
  <c r="H582" i="175"/>
  <c r="F582" i="175"/>
  <c r="D582" i="175"/>
  <c r="E582" i="175" s="1"/>
  <c r="B582" i="175"/>
  <c r="J581" i="175"/>
  <c r="I581" i="175"/>
  <c r="H581" i="175"/>
  <c r="F581" i="175"/>
  <c r="D581" i="175"/>
  <c r="E581" i="175" s="1"/>
  <c r="B581" i="175"/>
  <c r="J580" i="175"/>
  <c r="I580" i="175"/>
  <c r="H580" i="175"/>
  <c r="F580" i="175"/>
  <c r="D580" i="175"/>
  <c r="E580" i="175" s="1"/>
  <c r="B580" i="175"/>
  <c r="J579" i="175"/>
  <c r="I579" i="175"/>
  <c r="H579" i="175"/>
  <c r="F579" i="175"/>
  <c r="D579" i="175"/>
  <c r="E579" i="175" s="1"/>
  <c r="B579" i="175"/>
  <c r="J578" i="175"/>
  <c r="I578" i="175"/>
  <c r="H578" i="175"/>
  <c r="F578" i="175"/>
  <c r="D578" i="175"/>
  <c r="E578" i="175" s="1"/>
  <c r="B578" i="175"/>
  <c r="J577" i="175"/>
  <c r="I577" i="175"/>
  <c r="H577" i="175"/>
  <c r="F577" i="175"/>
  <c r="D577" i="175"/>
  <c r="E577" i="175" s="1"/>
  <c r="B577" i="175"/>
  <c r="J576" i="175"/>
  <c r="I576" i="175"/>
  <c r="H576" i="175"/>
  <c r="F576" i="175"/>
  <c r="D576" i="175"/>
  <c r="E576" i="175" s="1"/>
  <c r="B576" i="175"/>
  <c r="J575" i="175"/>
  <c r="I575" i="175"/>
  <c r="H575" i="175"/>
  <c r="F575" i="175"/>
  <c r="D575" i="175"/>
  <c r="E575" i="175" s="1"/>
  <c r="B575" i="175"/>
  <c r="J574" i="175"/>
  <c r="I574" i="175"/>
  <c r="H574" i="175"/>
  <c r="F574" i="175"/>
  <c r="D574" i="175"/>
  <c r="E574" i="175" s="1"/>
  <c r="B574" i="175"/>
  <c r="J573" i="175"/>
  <c r="I573" i="175"/>
  <c r="H573" i="175"/>
  <c r="F573" i="175"/>
  <c r="D573" i="175"/>
  <c r="E573" i="175" s="1"/>
  <c r="B573" i="175"/>
  <c r="J572" i="175"/>
  <c r="I572" i="175"/>
  <c r="H572" i="175"/>
  <c r="F572" i="175"/>
  <c r="D572" i="175"/>
  <c r="E572" i="175" s="1"/>
  <c r="B572" i="175"/>
  <c r="J571" i="175"/>
  <c r="I571" i="175"/>
  <c r="H571" i="175"/>
  <c r="F571" i="175"/>
  <c r="D571" i="175"/>
  <c r="E571" i="175" s="1"/>
  <c r="B571" i="175"/>
  <c r="J570" i="175"/>
  <c r="I570" i="175"/>
  <c r="H570" i="175"/>
  <c r="F570" i="175"/>
  <c r="D570" i="175"/>
  <c r="E570" i="175" s="1"/>
  <c r="B570" i="175"/>
  <c r="J569" i="175"/>
  <c r="I569" i="175"/>
  <c r="H569" i="175"/>
  <c r="F569" i="175"/>
  <c r="D569" i="175"/>
  <c r="E569" i="175" s="1"/>
  <c r="B569" i="175"/>
  <c r="J568" i="175"/>
  <c r="I568" i="175"/>
  <c r="H568" i="175"/>
  <c r="F568" i="175"/>
  <c r="D568" i="175"/>
  <c r="E568" i="175" s="1"/>
  <c r="B568" i="175"/>
  <c r="J567" i="175"/>
  <c r="I567" i="175"/>
  <c r="H567" i="175"/>
  <c r="F567" i="175"/>
  <c r="D567" i="175"/>
  <c r="E567" i="175" s="1"/>
  <c r="B567" i="175"/>
  <c r="J566" i="175"/>
  <c r="I566" i="175"/>
  <c r="H566" i="175"/>
  <c r="F566" i="175"/>
  <c r="D566" i="175"/>
  <c r="E566" i="175" s="1"/>
  <c r="B566" i="175"/>
  <c r="J565" i="175"/>
  <c r="I565" i="175"/>
  <c r="H565" i="175"/>
  <c r="F565" i="175"/>
  <c r="D565" i="175"/>
  <c r="E565" i="175" s="1"/>
  <c r="B565" i="175"/>
  <c r="J564" i="175"/>
  <c r="I564" i="175"/>
  <c r="H564" i="175"/>
  <c r="F564" i="175"/>
  <c r="D564" i="175"/>
  <c r="E564" i="175" s="1"/>
  <c r="B564" i="175"/>
  <c r="J563" i="175"/>
  <c r="I563" i="175"/>
  <c r="H563" i="175"/>
  <c r="F563" i="175"/>
  <c r="D563" i="175"/>
  <c r="E563" i="175" s="1"/>
  <c r="B563" i="175"/>
  <c r="J562" i="175"/>
  <c r="I562" i="175"/>
  <c r="H562" i="175"/>
  <c r="F562" i="175"/>
  <c r="D562" i="175"/>
  <c r="E562" i="175" s="1"/>
  <c r="B562" i="175"/>
  <c r="J561" i="175"/>
  <c r="I561" i="175"/>
  <c r="H561" i="175"/>
  <c r="F561" i="175"/>
  <c r="D561" i="175"/>
  <c r="E561" i="175" s="1"/>
  <c r="B561" i="175"/>
  <c r="J560" i="175"/>
  <c r="I560" i="175"/>
  <c r="H560" i="175"/>
  <c r="F560" i="175"/>
  <c r="D560" i="175"/>
  <c r="E560" i="175" s="1"/>
  <c r="B560" i="175"/>
  <c r="J559" i="175"/>
  <c r="I559" i="175"/>
  <c r="H559" i="175"/>
  <c r="F559" i="175"/>
  <c r="D559" i="175"/>
  <c r="E559" i="175" s="1"/>
  <c r="B559" i="175"/>
  <c r="J558" i="175"/>
  <c r="I558" i="175"/>
  <c r="H558" i="175"/>
  <c r="F558" i="175"/>
  <c r="D558" i="175"/>
  <c r="E558" i="175" s="1"/>
  <c r="B558" i="175"/>
  <c r="J557" i="175"/>
  <c r="I557" i="175"/>
  <c r="H557" i="175"/>
  <c r="F557" i="175"/>
  <c r="D557" i="175"/>
  <c r="E557" i="175" s="1"/>
  <c r="B557" i="175"/>
  <c r="J556" i="175"/>
  <c r="I556" i="175"/>
  <c r="H556" i="175"/>
  <c r="F556" i="175"/>
  <c r="D556" i="175"/>
  <c r="E556" i="175" s="1"/>
  <c r="B556" i="175"/>
  <c r="J555" i="175"/>
  <c r="I555" i="175"/>
  <c r="H555" i="175"/>
  <c r="F555" i="175"/>
  <c r="D555" i="175"/>
  <c r="E555" i="175" s="1"/>
  <c r="B555" i="175"/>
  <c r="J554" i="175"/>
  <c r="I554" i="175"/>
  <c r="H554" i="175"/>
  <c r="F554" i="175"/>
  <c r="D554" i="175"/>
  <c r="E554" i="175" s="1"/>
  <c r="B554" i="175"/>
  <c r="J553" i="175"/>
  <c r="I553" i="175"/>
  <c r="H553" i="175"/>
  <c r="F553" i="175"/>
  <c r="D553" i="175"/>
  <c r="E553" i="175" s="1"/>
  <c r="B553" i="175"/>
  <c r="J552" i="175"/>
  <c r="I552" i="175"/>
  <c r="H552" i="175"/>
  <c r="F552" i="175"/>
  <c r="D552" i="175"/>
  <c r="E552" i="175" s="1"/>
  <c r="B552" i="175"/>
  <c r="J551" i="175"/>
  <c r="I551" i="175"/>
  <c r="H551" i="175"/>
  <c r="F551" i="175"/>
  <c r="D551" i="175"/>
  <c r="E551" i="175" s="1"/>
  <c r="B551" i="175"/>
  <c r="J550" i="175"/>
  <c r="I550" i="175"/>
  <c r="H550" i="175"/>
  <c r="F550" i="175"/>
  <c r="D550" i="175"/>
  <c r="E550" i="175" s="1"/>
  <c r="B550" i="175"/>
  <c r="J549" i="175"/>
  <c r="I549" i="175"/>
  <c r="H549" i="175"/>
  <c r="F549" i="175"/>
  <c r="D549" i="175"/>
  <c r="E549" i="175" s="1"/>
  <c r="B549" i="175"/>
  <c r="J548" i="175"/>
  <c r="I548" i="175"/>
  <c r="H548" i="175"/>
  <c r="F548" i="175"/>
  <c r="D548" i="175"/>
  <c r="E548" i="175" s="1"/>
  <c r="B548" i="175"/>
  <c r="J547" i="175"/>
  <c r="I547" i="175"/>
  <c r="H547" i="175"/>
  <c r="F547" i="175"/>
  <c r="D547" i="175"/>
  <c r="E547" i="175" s="1"/>
  <c r="B547" i="175"/>
  <c r="J546" i="175"/>
  <c r="I546" i="175"/>
  <c r="H546" i="175"/>
  <c r="F546" i="175"/>
  <c r="D546" i="175"/>
  <c r="E546" i="175" s="1"/>
  <c r="B546" i="175"/>
  <c r="J545" i="175"/>
  <c r="I545" i="175"/>
  <c r="H545" i="175"/>
  <c r="F545" i="175"/>
  <c r="D545" i="175"/>
  <c r="E545" i="175" s="1"/>
  <c r="B545" i="175"/>
  <c r="J544" i="175"/>
  <c r="I544" i="175"/>
  <c r="H544" i="175"/>
  <c r="F544" i="175"/>
  <c r="D544" i="175"/>
  <c r="E544" i="175" s="1"/>
  <c r="B544" i="175"/>
  <c r="J543" i="175"/>
  <c r="I543" i="175"/>
  <c r="H543" i="175"/>
  <c r="F543" i="175"/>
  <c r="D543" i="175"/>
  <c r="E543" i="175" s="1"/>
  <c r="B543" i="175"/>
  <c r="J542" i="175"/>
  <c r="I542" i="175"/>
  <c r="H542" i="175"/>
  <c r="F542" i="175"/>
  <c r="D542" i="175"/>
  <c r="E542" i="175" s="1"/>
  <c r="B542" i="175"/>
  <c r="J541" i="175"/>
  <c r="I541" i="175"/>
  <c r="H541" i="175"/>
  <c r="F541" i="175"/>
  <c r="D541" i="175"/>
  <c r="E541" i="175" s="1"/>
  <c r="B541" i="175"/>
  <c r="J540" i="175"/>
  <c r="I540" i="175"/>
  <c r="H540" i="175"/>
  <c r="F540" i="175"/>
  <c r="D540" i="175"/>
  <c r="E540" i="175" s="1"/>
  <c r="B540" i="175"/>
  <c r="J539" i="175"/>
  <c r="I539" i="175"/>
  <c r="H539" i="175"/>
  <c r="F539" i="175"/>
  <c r="D539" i="175"/>
  <c r="E539" i="175" s="1"/>
  <c r="B539" i="175"/>
  <c r="J538" i="175"/>
  <c r="I538" i="175"/>
  <c r="H538" i="175"/>
  <c r="F538" i="175"/>
  <c r="D538" i="175"/>
  <c r="E538" i="175" s="1"/>
  <c r="B538" i="175"/>
  <c r="J537" i="175"/>
  <c r="I537" i="175"/>
  <c r="H537" i="175"/>
  <c r="F537" i="175"/>
  <c r="D537" i="175"/>
  <c r="E537" i="175" s="1"/>
  <c r="B537" i="175"/>
  <c r="J536" i="175"/>
  <c r="I536" i="175"/>
  <c r="H536" i="175"/>
  <c r="F536" i="175"/>
  <c r="D536" i="175"/>
  <c r="E536" i="175" s="1"/>
  <c r="B536" i="175"/>
  <c r="J535" i="175"/>
  <c r="I535" i="175"/>
  <c r="H535" i="175"/>
  <c r="F535" i="175"/>
  <c r="D535" i="175"/>
  <c r="E535" i="175" s="1"/>
  <c r="B535" i="175"/>
  <c r="J534" i="175"/>
  <c r="I534" i="175"/>
  <c r="H534" i="175"/>
  <c r="F534" i="175"/>
  <c r="D534" i="175"/>
  <c r="E534" i="175" s="1"/>
  <c r="B534" i="175"/>
  <c r="J533" i="175"/>
  <c r="I533" i="175"/>
  <c r="H533" i="175"/>
  <c r="F533" i="175"/>
  <c r="D533" i="175"/>
  <c r="E533" i="175" s="1"/>
  <c r="B533" i="175"/>
  <c r="J532" i="175"/>
  <c r="I532" i="175"/>
  <c r="H532" i="175"/>
  <c r="F532" i="175"/>
  <c r="D532" i="175"/>
  <c r="E532" i="175" s="1"/>
  <c r="B532" i="175"/>
  <c r="J531" i="175"/>
  <c r="I531" i="175"/>
  <c r="H531" i="175"/>
  <c r="F531" i="175"/>
  <c r="D531" i="175"/>
  <c r="E531" i="175" s="1"/>
  <c r="B531" i="175"/>
  <c r="J530" i="175"/>
  <c r="I530" i="175"/>
  <c r="H530" i="175"/>
  <c r="F530" i="175"/>
  <c r="D530" i="175"/>
  <c r="E530" i="175" s="1"/>
  <c r="B530" i="175"/>
  <c r="J529" i="175"/>
  <c r="I529" i="175"/>
  <c r="H529" i="175"/>
  <c r="F529" i="175"/>
  <c r="D529" i="175"/>
  <c r="E529" i="175" s="1"/>
  <c r="B529" i="175"/>
  <c r="J528" i="175"/>
  <c r="I528" i="175"/>
  <c r="H528" i="175"/>
  <c r="F528" i="175"/>
  <c r="D528" i="175"/>
  <c r="E528" i="175" s="1"/>
  <c r="B528" i="175"/>
  <c r="J527" i="175"/>
  <c r="I527" i="175"/>
  <c r="H527" i="175"/>
  <c r="F527" i="175"/>
  <c r="D527" i="175"/>
  <c r="E527" i="175" s="1"/>
  <c r="B527" i="175"/>
  <c r="J526" i="175"/>
  <c r="I526" i="175"/>
  <c r="H526" i="175"/>
  <c r="F526" i="175"/>
  <c r="D526" i="175"/>
  <c r="E526" i="175" s="1"/>
  <c r="B526" i="175"/>
  <c r="J525" i="175"/>
  <c r="I525" i="175"/>
  <c r="H525" i="175"/>
  <c r="F525" i="175"/>
  <c r="D525" i="175"/>
  <c r="E525" i="175" s="1"/>
  <c r="B525" i="175"/>
  <c r="J524" i="175"/>
  <c r="I524" i="175"/>
  <c r="H524" i="175"/>
  <c r="F524" i="175"/>
  <c r="D524" i="175"/>
  <c r="E524" i="175" s="1"/>
  <c r="B524" i="175"/>
  <c r="J523" i="175"/>
  <c r="I523" i="175"/>
  <c r="H523" i="175"/>
  <c r="F523" i="175"/>
  <c r="D523" i="175"/>
  <c r="E523" i="175" s="1"/>
  <c r="B523" i="175"/>
  <c r="J522" i="175"/>
  <c r="I522" i="175"/>
  <c r="H522" i="175"/>
  <c r="F522" i="175"/>
  <c r="D522" i="175"/>
  <c r="E522" i="175" s="1"/>
  <c r="B522" i="175"/>
  <c r="J521" i="175"/>
  <c r="I521" i="175"/>
  <c r="H521" i="175"/>
  <c r="F521" i="175"/>
  <c r="D521" i="175"/>
  <c r="E521" i="175" s="1"/>
  <c r="B521" i="175"/>
  <c r="J520" i="175"/>
  <c r="I520" i="175"/>
  <c r="H520" i="175"/>
  <c r="F520" i="175"/>
  <c r="D520" i="175"/>
  <c r="E520" i="175" s="1"/>
  <c r="B520" i="175"/>
  <c r="J519" i="175"/>
  <c r="I519" i="175"/>
  <c r="H519" i="175"/>
  <c r="F519" i="175"/>
  <c r="D519" i="175"/>
  <c r="E519" i="175" s="1"/>
  <c r="B519" i="175"/>
  <c r="J518" i="175"/>
  <c r="I518" i="175"/>
  <c r="H518" i="175"/>
  <c r="F518" i="175"/>
  <c r="D518" i="175"/>
  <c r="E518" i="175" s="1"/>
  <c r="B518" i="175"/>
  <c r="J517" i="175"/>
  <c r="I517" i="175"/>
  <c r="H517" i="175"/>
  <c r="F517" i="175"/>
  <c r="D517" i="175"/>
  <c r="E517" i="175" s="1"/>
  <c r="B517" i="175"/>
  <c r="J516" i="175"/>
  <c r="I516" i="175"/>
  <c r="H516" i="175"/>
  <c r="F516" i="175"/>
  <c r="D516" i="175"/>
  <c r="E516" i="175" s="1"/>
  <c r="B516" i="175"/>
  <c r="J515" i="175"/>
  <c r="I515" i="175"/>
  <c r="H515" i="175"/>
  <c r="F515" i="175"/>
  <c r="D515" i="175"/>
  <c r="E515" i="175" s="1"/>
  <c r="B515" i="175"/>
  <c r="J514" i="175"/>
  <c r="I514" i="175"/>
  <c r="H514" i="175"/>
  <c r="F514" i="175"/>
  <c r="D514" i="175"/>
  <c r="E514" i="175" s="1"/>
  <c r="B514" i="175"/>
  <c r="J513" i="175"/>
  <c r="I513" i="175"/>
  <c r="H513" i="175"/>
  <c r="F513" i="175"/>
  <c r="D513" i="175"/>
  <c r="E513" i="175" s="1"/>
  <c r="B513" i="175"/>
  <c r="J512" i="175"/>
  <c r="I512" i="175"/>
  <c r="H512" i="175"/>
  <c r="F512" i="175"/>
  <c r="D512" i="175"/>
  <c r="E512" i="175" s="1"/>
  <c r="B512" i="175"/>
  <c r="J511" i="175"/>
  <c r="I511" i="175"/>
  <c r="H511" i="175"/>
  <c r="F511" i="175"/>
  <c r="D511" i="175"/>
  <c r="E511" i="175" s="1"/>
  <c r="B511" i="175"/>
  <c r="J510" i="175"/>
  <c r="I510" i="175"/>
  <c r="H510" i="175"/>
  <c r="F510" i="175"/>
  <c r="D510" i="175"/>
  <c r="E510" i="175" s="1"/>
  <c r="B510" i="175"/>
  <c r="J509" i="175"/>
  <c r="I509" i="175"/>
  <c r="H509" i="175"/>
  <c r="F509" i="175"/>
  <c r="D509" i="175"/>
  <c r="E509" i="175" s="1"/>
  <c r="B509" i="175"/>
  <c r="J508" i="175"/>
  <c r="I508" i="175"/>
  <c r="H508" i="175"/>
  <c r="F508" i="175"/>
  <c r="D508" i="175"/>
  <c r="E508" i="175" s="1"/>
  <c r="B508" i="175"/>
  <c r="J507" i="175"/>
  <c r="I507" i="175"/>
  <c r="H507" i="175"/>
  <c r="F507" i="175"/>
  <c r="D507" i="175"/>
  <c r="E507" i="175" s="1"/>
  <c r="B507" i="175"/>
  <c r="J506" i="175"/>
  <c r="I506" i="175"/>
  <c r="H506" i="175"/>
  <c r="F506" i="175"/>
  <c r="D506" i="175"/>
  <c r="E506" i="175" s="1"/>
  <c r="B506" i="175"/>
  <c r="J505" i="175"/>
  <c r="I505" i="175"/>
  <c r="H505" i="175"/>
  <c r="F505" i="175"/>
  <c r="D505" i="175"/>
  <c r="E505" i="175" s="1"/>
  <c r="B505" i="175"/>
  <c r="J504" i="175"/>
  <c r="I504" i="175"/>
  <c r="H504" i="175"/>
  <c r="F504" i="175"/>
  <c r="D504" i="175"/>
  <c r="E504" i="175" s="1"/>
  <c r="B504" i="175"/>
  <c r="J503" i="175"/>
  <c r="I503" i="175"/>
  <c r="H503" i="175"/>
  <c r="F503" i="175"/>
  <c r="D503" i="175"/>
  <c r="E503" i="175" s="1"/>
  <c r="B503" i="175"/>
  <c r="J502" i="175"/>
  <c r="I502" i="175"/>
  <c r="H502" i="175"/>
  <c r="F502" i="175"/>
  <c r="D502" i="175"/>
  <c r="E502" i="175" s="1"/>
  <c r="B502" i="175"/>
  <c r="J501" i="175"/>
  <c r="I501" i="175"/>
  <c r="H501" i="175"/>
  <c r="F501" i="175"/>
  <c r="D501" i="175"/>
  <c r="E501" i="175" s="1"/>
  <c r="B501" i="175"/>
  <c r="J500" i="175"/>
  <c r="I500" i="175"/>
  <c r="H500" i="175"/>
  <c r="F500" i="175"/>
  <c r="D500" i="175"/>
  <c r="E500" i="175" s="1"/>
  <c r="B500" i="175"/>
  <c r="J499" i="175"/>
  <c r="I499" i="175"/>
  <c r="H499" i="175"/>
  <c r="F499" i="175"/>
  <c r="D499" i="175"/>
  <c r="E499" i="175" s="1"/>
  <c r="B499" i="175"/>
  <c r="J498" i="175"/>
  <c r="I498" i="175"/>
  <c r="H498" i="175"/>
  <c r="F498" i="175"/>
  <c r="D498" i="175"/>
  <c r="E498" i="175" s="1"/>
  <c r="B498" i="175"/>
  <c r="J497" i="175"/>
  <c r="I497" i="175"/>
  <c r="H497" i="175"/>
  <c r="F497" i="175"/>
  <c r="D497" i="175"/>
  <c r="E497" i="175" s="1"/>
  <c r="B497" i="175"/>
  <c r="J496" i="175"/>
  <c r="I496" i="175"/>
  <c r="H496" i="175"/>
  <c r="F496" i="175"/>
  <c r="D496" i="175"/>
  <c r="E496" i="175" s="1"/>
  <c r="B496" i="175"/>
  <c r="J495" i="175"/>
  <c r="I495" i="175"/>
  <c r="H495" i="175"/>
  <c r="F495" i="175"/>
  <c r="D495" i="175"/>
  <c r="E495" i="175" s="1"/>
  <c r="B495" i="175"/>
  <c r="J494" i="175"/>
  <c r="I494" i="175"/>
  <c r="H494" i="175"/>
  <c r="F494" i="175"/>
  <c r="D494" i="175"/>
  <c r="E494" i="175" s="1"/>
  <c r="B494" i="175"/>
  <c r="J493" i="175"/>
  <c r="I493" i="175"/>
  <c r="H493" i="175"/>
  <c r="F493" i="175"/>
  <c r="D493" i="175"/>
  <c r="E493" i="175" s="1"/>
  <c r="B493" i="175"/>
  <c r="J492" i="175"/>
  <c r="I492" i="175"/>
  <c r="H492" i="175"/>
  <c r="F492" i="175"/>
  <c r="D492" i="175"/>
  <c r="E492" i="175" s="1"/>
  <c r="B492" i="175"/>
  <c r="J491" i="175"/>
  <c r="I491" i="175"/>
  <c r="H491" i="175"/>
  <c r="F491" i="175"/>
  <c r="D491" i="175"/>
  <c r="E491" i="175" s="1"/>
  <c r="B491" i="175"/>
  <c r="J490" i="175"/>
  <c r="I490" i="175"/>
  <c r="H490" i="175"/>
  <c r="F490" i="175"/>
  <c r="D490" i="175"/>
  <c r="E490" i="175" s="1"/>
  <c r="B490" i="175"/>
  <c r="J489" i="175"/>
  <c r="I489" i="175"/>
  <c r="H489" i="175"/>
  <c r="F489" i="175"/>
  <c r="D489" i="175"/>
  <c r="E489" i="175" s="1"/>
  <c r="B489" i="175"/>
  <c r="J488" i="175"/>
  <c r="I488" i="175"/>
  <c r="H488" i="175"/>
  <c r="F488" i="175"/>
  <c r="D488" i="175"/>
  <c r="E488" i="175" s="1"/>
  <c r="B488" i="175"/>
  <c r="J487" i="175"/>
  <c r="I487" i="175"/>
  <c r="H487" i="175"/>
  <c r="F487" i="175"/>
  <c r="D487" i="175"/>
  <c r="E487" i="175" s="1"/>
  <c r="B487" i="175"/>
  <c r="J486" i="175"/>
  <c r="I486" i="175"/>
  <c r="H486" i="175"/>
  <c r="F486" i="175"/>
  <c r="D486" i="175"/>
  <c r="E486" i="175" s="1"/>
  <c r="B486" i="175"/>
  <c r="J485" i="175"/>
  <c r="I485" i="175"/>
  <c r="H485" i="175"/>
  <c r="F485" i="175"/>
  <c r="D485" i="175"/>
  <c r="E485" i="175" s="1"/>
  <c r="B485" i="175"/>
  <c r="J484" i="175"/>
  <c r="I484" i="175"/>
  <c r="H484" i="175"/>
  <c r="F484" i="175"/>
  <c r="D484" i="175"/>
  <c r="E484" i="175" s="1"/>
  <c r="B484" i="175"/>
  <c r="J483" i="175"/>
  <c r="I483" i="175"/>
  <c r="H483" i="175"/>
  <c r="F483" i="175"/>
  <c r="D483" i="175"/>
  <c r="E483" i="175" s="1"/>
  <c r="B483" i="175"/>
  <c r="J482" i="175"/>
  <c r="I482" i="175"/>
  <c r="H482" i="175"/>
  <c r="F482" i="175"/>
  <c r="D482" i="175"/>
  <c r="E482" i="175" s="1"/>
  <c r="B482" i="175"/>
  <c r="J481" i="175"/>
  <c r="I481" i="175"/>
  <c r="H481" i="175"/>
  <c r="F481" i="175"/>
  <c r="D481" i="175"/>
  <c r="E481" i="175" s="1"/>
  <c r="B481" i="175"/>
  <c r="J480" i="175"/>
  <c r="I480" i="175"/>
  <c r="H480" i="175"/>
  <c r="F480" i="175"/>
  <c r="D480" i="175"/>
  <c r="E480" i="175" s="1"/>
  <c r="B480" i="175"/>
  <c r="J479" i="175"/>
  <c r="I479" i="175"/>
  <c r="H479" i="175"/>
  <c r="F479" i="175"/>
  <c r="D479" i="175"/>
  <c r="E479" i="175" s="1"/>
  <c r="B479" i="175"/>
  <c r="J478" i="175"/>
  <c r="I478" i="175"/>
  <c r="H478" i="175"/>
  <c r="F478" i="175"/>
  <c r="D478" i="175"/>
  <c r="E478" i="175" s="1"/>
  <c r="B478" i="175"/>
  <c r="J477" i="175"/>
  <c r="I477" i="175"/>
  <c r="H477" i="175"/>
  <c r="F477" i="175"/>
  <c r="D477" i="175"/>
  <c r="E477" i="175" s="1"/>
  <c r="B477" i="175"/>
  <c r="J476" i="175"/>
  <c r="I476" i="175"/>
  <c r="H476" i="175"/>
  <c r="F476" i="175"/>
  <c r="D476" i="175"/>
  <c r="E476" i="175" s="1"/>
  <c r="B476" i="175"/>
  <c r="J475" i="175"/>
  <c r="I475" i="175"/>
  <c r="H475" i="175"/>
  <c r="F475" i="175"/>
  <c r="D475" i="175"/>
  <c r="E475" i="175" s="1"/>
  <c r="B475" i="175"/>
  <c r="J474" i="175"/>
  <c r="I474" i="175"/>
  <c r="H474" i="175"/>
  <c r="F474" i="175"/>
  <c r="D474" i="175"/>
  <c r="E474" i="175" s="1"/>
  <c r="B474" i="175"/>
  <c r="J473" i="175"/>
  <c r="I473" i="175"/>
  <c r="H473" i="175"/>
  <c r="F473" i="175"/>
  <c r="D473" i="175"/>
  <c r="E473" i="175" s="1"/>
  <c r="B473" i="175"/>
  <c r="J472" i="175"/>
  <c r="I472" i="175"/>
  <c r="H472" i="175"/>
  <c r="F472" i="175"/>
  <c r="D472" i="175"/>
  <c r="E472" i="175" s="1"/>
  <c r="B472" i="175"/>
  <c r="J471" i="175"/>
  <c r="I471" i="175"/>
  <c r="H471" i="175"/>
  <c r="F471" i="175"/>
  <c r="D471" i="175"/>
  <c r="E471" i="175" s="1"/>
  <c r="B471" i="175"/>
  <c r="J470" i="175"/>
  <c r="I470" i="175"/>
  <c r="H470" i="175"/>
  <c r="F470" i="175"/>
  <c r="D470" i="175"/>
  <c r="E470" i="175" s="1"/>
  <c r="B470" i="175"/>
  <c r="J469" i="175"/>
  <c r="I469" i="175"/>
  <c r="H469" i="175"/>
  <c r="F469" i="175"/>
  <c r="D469" i="175"/>
  <c r="E469" i="175" s="1"/>
  <c r="B469" i="175"/>
  <c r="J468" i="175"/>
  <c r="I468" i="175"/>
  <c r="H468" i="175"/>
  <c r="F468" i="175"/>
  <c r="D468" i="175"/>
  <c r="E468" i="175" s="1"/>
  <c r="B468" i="175"/>
  <c r="J467" i="175"/>
  <c r="I467" i="175"/>
  <c r="H467" i="175"/>
  <c r="F467" i="175"/>
  <c r="D467" i="175"/>
  <c r="E467" i="175" s="1"/>
  <c r="B467" i="175"/>
  <c r="J466" i="175"/>
  <c r="I466" i="175"/>
  <c r="H466" i="175"/>
  <c r="F466" i="175"/>
  <c r="D466" i="175"/>
  <c r="E466" i="175" s="1"/>
  <c r="B466" i="175"/>
  <c r="J465" i="175"/>
  <c r="I465" i="175"/>
  <c r="H465" i="175"/>
  <c r="F465" i="175"/>
  <c r="D465" i="175"/>
  <c r="E465" i="175" s="1"/>
  <c r="B465" i="175"/>
  <c r="J464" i="175"/>
  <c r="I464" i="175"/>
  <c r="H464" i="175"/>
  <c r="F464" i="175"/>
  <c r="D464" i="175"/>
  <c r="E464" i="175" s="1"/>
  <c r="B464" i="175"/>
  <c r="J463" i="175"/>
  <c r="I463" i="175"/>
  <c r="H463" i="175"/>
  <c r="F463" i="175"/>
  <c r="D463" i="175"/>
  <c r="E463" i="175" s="1"/>
  <c r="B463" i="175"/>
  <c r="J462" i="175"/>
  <c r="I462" i="175"/>
  <c r="H462" i="175"/>
  <c r="F462" i="175"/>
  <c r="D462" i="175"/>
  <c r="E462" i="175" s="1"/>
  <c r="B462" i="175"/>
  <c r="J461" i="175"/>
  <c r="I461" i="175"/>
  <c r="H461" i="175"/>
  <c r="F461" i="175"/>
  <c r="D461" i="175"/>
  <c r="E461" i="175" s="1"/>
  <c r="B461" i="175"/>
  <c r="J460" i="175"/>
  <c r="I460" i="175"/>
  <c r="H460" i="175"/>
  <c r="F460" i="175"/>
  <c r="D460" i="175"/>
  <c r="E460" i="175" s="1"/>
  <c r="B460" i="175"/>
  <c r="J459" i="175"/>
  <c r="I459" i="175"/>
  <c r="H459" i="175"/>
  <c r="F459" i="175"/>
  <c r="D459" i="175"/>
  <c r="E459" i="175" s="1"/>
  <c r="B459" i="175"/>
  <c r="J458" i="175"/>
  <c r="I458" i="175"/>
  <c r="H458" i="175"/>
  <c r="F458" i="175"/>
  <c r="D458" i="175"/>
  <c r="E458" i="175" s="1"/>
  <c r="B458" i="175"/>
  <c r="J457" i="175"/>
  <c r="I457" i="175"/>
  <c r="H457" i="175"/>
  <c r="F457" i="175"/>
  <c r="D457" i="175"/>
  <c r="E457" i="175" s="1"/>
  <c r="B457" i="175"/>
  <c r="J456" i="175"/>
  <c r="I456" i="175"/>
  <c r="H456" i="175"/>
  <c r="F456" i="175"/>
  <c r="D456" i="175"/>
  <c r="E456" i="175" s="1"/>
  <c r="B456" i="175"/>
  <c r="J455" i="175"/>
  <c r="I455" i="175"/>
  <c r="H455" i="175"/>
  <c r="F455" i="175"/>
  <c r="D455" i="175"/>
  <c r="E455" i="175" s="1"/>
  <c r="B455" i="175"/>
  <c r="J454" i="175"/>
  <c r="I454" i="175"/>
  <c r="H454" i="175"/>
  <c r="F454" i="175"/>
  <c r="D454" i="175"/>
  <c r="E454" i="175" s="1"/>
  <c r="B454" i="175"/>
  <c r="J453" i="175"/>
  <c r="I453" i="175"/>
  <c r="H453" i="175"/>
  <c r="F453" i="175"/>
  <c r="D453" i="175"/>
  <c r="E453" i="175" s="1"/>
  <c r="B453" i="175"/>
  <c r="J452" i="175"/>
  <c r="I452" i="175"/>
  <c r="H452" i="175"/>
  <c r="F452" i="175"/>
  <c r="D452" i="175"/>
  <c r="E452" i="175" s="1"/>
  <c r="B452" i="175"/>
  <c r="J451" i="175"/>
  <c r="I451" i="175"/>
  <c r="H451" i="175"/>
  <c r="F451" i="175"/>
  <c r="D451" i="175"/>
  <c r="E451" i="175" s="1"/>
  <c r="B451" i="175"/>
  <c r="J450" i="175"/>
  <c r="I450" i="175"/>
  <c r="H450" i="175"/>
  <c r="F450" i="175"/>
  <c r="D450" i="175"/>
  <c r="E450" i="175" s="1"/>
  <c r="B450" i="175"/>
  <c r="J449" i="175"/>
  <c r="I449" i="175"/>
  <c r="H449" i="175"/>
  <c r="F449" i="175"/>
  <c r="D449" i="175"/>
  <c r="E449" i="175" s="1"/>
  <c r="B449" i="175"/>
  <c r="J448" i="175"/>
  <c r="I448" i="175"/>
  <c r="H448" i="175"/>
  <c r="F448" i="175"/>
  <c r="D448" i="175"/>
  <c r="E448" i="175" s="1"/>
  <c r="B448" i="175"/>
  <c r="J447" i="175"/>
  <c r="I447" i="175"/>
  <c r="H447" i="175"/>
  <c r="F447" i="175"/>
  <c r="D447" i="175"/>
  <c r="E447" i="175" s="1"/>
  <c r="B447" i="175"/>
  <c r="J446" i="175"/>
  <c r="I446" i="175"/>
  <c r="H446" i="175"/>
  <c r="F446" i="175"/>
  <c r="D446" i="175"/>
  <c r="E446" i="175" s="1"/>
  <c r="B446" i="175"/>
  <c r="J445" i="175"/>
  <c r="I445" i="175"/>
  <c r="H445" i="175"/>
  <c r="F445" i="175"/>
  <c r="D445" i="175"/>
  <c r="E445" i="175" s="1"/>
  <c r="B445" i="175"/>
  <c r="J444" i="175"/>
  <c r="I444" i="175"/>
  <c r="H444" i="175"/>
  <c r="F444" i="175"/>
  <c r="D444" i="175"/>
  <c r="E444" i="175" s="1"/>
  <c r="B444" i="175"/>
  <c r="J443" i="175"/>
  <c r="I443" i="175"/>
  <c r="H443" i="175"/>
  <c r="F443" i="175"/>
  <c r="D443" i="175"/>
  <c r="E443" i="175" s="1"/>
  <c r="B443" i="175"/>
  <c r="J442" i="175"/>
  <c r="I442" i="175"/>
  <c r="H442" i="175"/>
  <c r="F442" i="175"/>
  <c r="D442" i="175"/>
  <c r="E442" i="175" s="1"/>
  <c r="B442" i="175"/>
  <c r="J441" i="175"/>
  <c r="I441" i="175"/>
  <c r="H441" i="175"/>
  <c r="F441" i="175"/>
  <c r="D441" i="175"/>
  <c r="E441" i="175" s="1"/>
  <c r="B441" i="175"/>
  <c r="J440" i="175"/>
  <c r="I440" i="175"/>
  <c r="H440" i="175"/>
  <c r="F440" i="175"/>
  <c r="D440" i="175"/>
  <c r="E440" i="175" s="1"/>
  <c r="B440" i="175"/>
  <c r="J439" i="175"/>
  <c r="I439" i="175"/>
  <c r="H439" i="175"/>
  <c r="F439" i="175"/>
  <c r="D439" i="175"/>
  <c r="E439" i="175" s="1"/>
  <c r="B439" i="175"/>
  <c r="J438" i="175"/>
  <c r="I438" i="175"/>
  <c r="H438" i="175"/>
  <c r="F438" i="175"/>
  <c r="D438" i="175"/>
  <c r="E438" i="175" s="1"/>
  <c r="B438" i="175"/>
  <c r="J437" i="175"/>
  <c r="I437" i="175"/>
  <c r="H437" i="175"/>
  <c r="F437" i="175"/>
  <c r="D437" i="175"/>
  <c r="E437" i="175" s="1"/>
  <c r="B437" i="175"/>
  <c r="J436" i="175"/>
  <c r="I436" i="175"/>
  <c r="H436" i="175"/>
  <c r="F436" i="175"/>
  <c r="D436" i="175"/>
  <c r="E436" i="175" s="1"/>
  <c r="B436" i="175"/>
  <c r="J435" i="175"/>
  <c r="I435" i="175"/>
  <c r="H435" i="175"/>
  <c r="F435" i="175"/>
  <c r="D435" i="175"/>
  <c r="E435" i="175" s="1"/>
  <c r="B435" i="175"/>
  <c r="J434" i="175"/>
  <c r="I434" i="175"/>
  <c r="H434" i="175"/>
  <c r="F434" i="175"/>
  <c r="D434" i="175"/>
  <c r="E434" i="175" s="1"/>
  <c r="B434" i="175"/>
  <c r="J433" i="175"/>
  <c r="I433" i="175"/>
  <c r="H433" i="175"/>
  <c r="F433" i="175"/>
  <c r="D433" i="175"/>
  <c r="E433" i="175" s="1"/>
  <c r="B433" i="175"/>
  <c r="J432" i="175"/>
  <c r="I432" i="175"/>
  <c r="H432" i="175"/>
  <c r="F432" i="175"/>
  <c r="D432" i="175"/>
  <c r="E432" i="175" s="1"/>
  <c r="B432" i="175"/>
  <c r="J431" i="175"/>
  <c r="I431" i="175"/>
  <c r="H431" i="175"/>
  <c r="F431" i="175"/>
  <c r="D431" i="175"/>
  <c r="E431" i="175" s="1"/>
  <c r="B431" i="175"/>
  <c r="J430" i="175"/>
  <c r="I430" i="175"/>
  <c r="H430" i="175"/>
  <c r="F430" i="175"/>
  <c r="D430" i="175"/>
  <c r="E430" i="175" s="1"/>
  <c r="B430" i="175"/>
  <c r="J429" i="175"/>
  <c r="I429" i="175"/>
  <c r="H429" i="175"/>
  <c r="F429" i="175"/>
  <c r="D429" i="175"/>
  <c r="E429" i="175" s="1"/>
  <c r="B429" i="175"/>
  <c r="J428" i="175"/>
  <c r="I428" i="175"/>
  <c r="H428" i="175"/>
  <c r="F428" i="175"/>
  <c r="D428" i="175"/>
  <c r="E428" i="175" s="1"/>
  <c r="B428" i="175"/>
  <c r="J427" i="175"/>
  <c r="I427" i="175"/>
  <c r="H427" i="175"/>
  <c r="F427" i="175"/>
  <c r="D427" i="175"/>
  <c r="E427" i="175" s="1"/>
  <c r="B427" i="175"/>
  <c r="J426" i="175"/>
  <c r="I426" i="175"/>
  <c r="H426" i="175"/>
  <c r="F426" i="175"/>
  <c r="D426" i="175"/>
  <c r="E426" i="175" s="1"/>
  <c r="B426" i="175"/>
  <c r="J425" i="175"/>
  <c r="I425" i="175"/>
  <c r="H425" i="175"/>
  <c r="F425" i="175"/>
  <c r="D425" i="175"/>
  <c r="E425" i="175" s="1"/>
  <c r="B425" i="175"/>
  <c r="J424" i="175"/>
  <c r="I424" i="175"/>
  <c r="H424" i="175"/>
  <c r="F424" i="175"/>
  <c r="D424" i="175"/>
  <c r="E424" i="175" s="1"/>
  <c r="B424" i="175"/>
  <c r="J423" i="175"/>
  <c r="I423" i="175"/>
  <c r="H423" i="175"/>
  <c r="F423" i="175"/>
  <c r="D423" i="175"/>
  <c r="E423" i="175" s="1"/>
  <c r="B423" i="175"/>
  <c r="J422" i="175"/>
  <c r="I422" i="175"/>
  <c r="H422" i="175"/>
  <c r="F422" i="175"/>
  <c r="D422" i="175"/>
  <c r="E422" i="175" s="1"/>
  <c r="B422" i="175"/>
  <c r="J421" i="175"/>
  <c r="I421" i="175"/>
  <c r="H421" i="175"/>
  <c r="F421" i="175"/>
  <c r="D421" i="175"/>
  <c r="E421" i="175" s="1"/>
  <c r="B421" i="175"/>
  <c r="J420" i="175"/>
  <c r="I420" i="175"/>
  <c r="H420" i="175"/>
  <c r="F420" i="175"/>
  <c r="D420" i="175"/>
  <c r="E420" i="175" s="1"/>
  <c r="B420" i="175"/>
  <c r="J419" i="175"/>
  <c r="I419" i="175"/>
  <c r="H419" i="175"/>
  <c r="F419" i="175"/>
  <c r="D419" i="175"/>
  <c r="E419" i="175" s="1"/>
  <c r="B419" i="175"/>
  <c r="J418" i="175"/>
  <c r="I418" i="175"/>
  <c r="H418" i="175"/>
  <c r="F418" i="175"/>
  <c r="D418" i="175"/>
  <c r="E418" i="175" s="1"/>
  <c r="B418" i="175"/>
  <c r="J417" i="175"/>
  <c r="I417" i="175"/>
  <c r="H417" i="175"/>
  <c r="F417" i="175"/>
  <c r="D417" i="175"/>
  <c r="E417" i="175" s="1"/>
  <c r="B417" i="175"/>
  <c r="J416" i="175"/>
  <c r="I416" i="175"/>
  <c r="H416" i="175"/>
  <c r="F416" i="175"/>
  <c r="D416" i="175"/>
  <c r="E416" i="175" s="1"/>
  <c r="B416" i="175"/>
  <c r="J415" i="175"/>
  <c r="I415" i="175"/>
  <c r="H415" i="175"/>
  <c r="F415" i="175"/>
  <c r="D415" i="175"/>
  <c r="E415" i="175" s="1"/>
  <c r="B415" i="175"/>
  <c r="J414" i="175"/>
  <c r="I414" i="175"/>
  <c r="H414" i="175"/>
  <c r="F414" i="175"/>
  <c r="D414" i="175"/>
  <c r="E414" i="175" s="1"/>
  <c r="B414" i="175"/>
  <c r="J413" i="175"/>
  <c r="I413" i="175"/>
  <c r="H413" i="175"/>
  <c r="F413" i="175"/>
  <c r="D413" i="175"/>
  <c r="E413" i="175" s="1"/>
  <c r="B413" i="175"/>
  <c r="J412" i="175"/>
  <c r="I412" i="175"/>
  <c r="H412" i="175"/>
  <c r="F412" i="175"/>
  <c r="D412" i="175"/>
  <c r="E412" i="175" s="1"/>
  <c r="B412" i="175"/>
  <c r="J411" i="175"/>
  <c r="I411" i="175"/>
  <c r="H411" i="175"/>
  <c r="F411" i="175"/>
  <c r="D411" i="175"/>
  <c r="E411" i="175" s="1"/>
  <c r="B411" i="175"/>
  <c r="J410" i="175"/>
  <c r="I410" i="175"/>
  <c r="H410" i="175"/>
  <c r="F410" i="175"/>
  <c r="D410" i="175"/>
  <c r="E410" i="175" s="1"/>
  <c r="B410" i="175"/>
  <c r="J409" i="175"/>
  <c r="I409" i="175"/>
  <c r="H409" i="175"/>
  <c r="F409" i="175"/>
  <c r="D409" i="175"/>
  <c r="E409" i="175" s="1"/>
  <c r="B409" i="175"/>
  <c r="J408" i="175"/>
  <c r="I408" i="175"/>
  <c r="H408" i="175"/>
  <c r="F408" i="175"/>
  <c r="D408" i="175"/>
  <c r="E408" i="175" s="1"/>
  <c r="B408" i="175"/>
  <c r="J407" i="175"/>
  <c r="I407" i="175"/>
  <c r="H407" i="175"/>
  <c r="F407" i="175"/>
  <c r="D407" i="175"/>
  <c r="E407" i="175" s="1"/>
  <c r="B407" i="175"/>
  <c r="J406" i="175"/>
  <c r="I406" i="175"/>
  <c r="H406" i="175"/>
  <c r="F406" i="175"/>
  <c r="D406" i="175"/>
  <c r="E406" i="175" s="1"/>
  <c r="B406" i="175"/>
  <c r="J405" i="175"/>
  <c r="I405" i="175"/>
  <c r="H405" i="175"/>
  <c r="F405" i="175"/>
  <c r="D405" i="175"/>
  <c r="E405" i="175" s="1"/>
  <c r="B405" i="175"/>
  <c r="J404" i="175"/>
  <c r="I404" i="175"/>
  <c r="H404" i="175"/>
  <c r="F404" i="175"/>
  <c r="D404" i="175"/>
  <c r="E404" i="175" s="1"/>
  <c r="B404" i="175"/>
  <c r="J403" i="175"/>
  <c r="I403" i="175"/>
  <c r="H403" i="175"/>
  <c r="F403" i="175"/>
  <c r="D403" i="175"/>
  <c r="E403" i="175" s="1"/>
  <c r="B403" i="175"/>
  <c r="J402" i="175"/>
  <c r="I402" i="175"/>
  <c r="H402" i="175"/>
  <c r="F402" i="175"/>
  <c r="D402" i="175"/>
  <c r="E402" i="175" s="1"/>
  <c r="B402" i="175"/>
  <c r="J401" i="175"/>
  <c r="I401" i="175"/>
  <c r="H401" i="175"/>
  <c r="F401" i="175"/>
  <c r="D401" i="175"/>
  <c r="E401" i="175" s="1"/>
  <c r="B401" i="175"/>
  <c r="J400" i="175"/>
  <c r="I400" i="175"/>
  <c r="H400" i="175"/>
  <c r="F400" i="175"/>
  <c r="D400" i="175"/>
  <c r="E400" i="175" s="1"/>
  <c r="B400" i="175"/>
  <c r="J399" i="175"/>
  <c r="I399" i="175"/>
  <c r="H399" i="175"/>
  <c r="F399" i="175"/>
  <c r="D399" i="175"/>
  <c r="E399" i="175" s="1"/>
  <c r="B399" i="175"/>
  <c r="J398" i="175"/>
  <c r="I398" i="175"/>
  <c r="H398" i="175"/>
  <c r="F398" i="175"/>
  <c r="D398" i="175"/>
  <c r="E398" i="175" s="1"/>
  <c r="B398" i="175"/>
  <c r="J397" i="175"/>
  <c r="I397" i="175"/>
  <c r="H397" i="175"/>
  <c r="F397" i="175"/>
  <c r="D397" i="175"/>
  <c r="E397" i="175" s="1"/>
  <c r="B397" i="175"/>
  <c r="J396" i="175"/>
  <c r="I396" i="175"/>
  <c r="H396" i="175"/>
  <c r="F396" i="175"/>
  <c r="D396" i="175"/>
  <c r="E396" i="175" s="1"/>
  <c r="B396" i="175"/>
  <c r="J395" i="175"/>
  <c r="I395" i="175"/>
  <c r="H395" i="175"/>
  <c r="F395" i="175"/>
  <c r="D395" i="175"/>
  <c r="E395" i="175" s="1"/>
  <c r="B395" i="175"/>
  <c r="J394" i="175"/>
  <c r="I394" i="175"/>
  <c r="H394" i="175"/>
  <c r="F394" i="175"/>
  <c r="D394" i="175"/>
  <c r="E394" i="175" s="1"/>
  <c r="B394" i="175"/>
  <c r="J393" i="175"/>
  <c r="I393" i="175"/>
  <c r="H393" i="175"/>
  <c r="F393" i="175"/>
  <c r="D393" i="175"/>
  <c r="E393" i="175" s="1"/>
  <c r="B393" i="175"/>
  <c r="J392" i="175"/>
  <c r="I392" i="175"/>
  <c r="H392" i="175"/>
  <c r="F392" i="175"/>
  <c r="D392" i="175"/>
  <c r="E392" i="175" s="1"/>
  <c r="B392" i="175"/>
  <c r="J391" i="175"/>
  <c r="I391" i="175"/>
  <c r="H391" i="175"/>
  <c r="F391" i="175"/>
  <c r="D391" i="175"/>
  <c r="E391" i="175" s="1"/>
  <c r="B391" i="175"/>
  <c r="J390" i="175"/>
  <c r="I390" i="175"/>
  <c r="H390" i="175"/>
  <c r="F390" i="175"/>
  <c r="D390" i="175"/>
  <c r="E390" i="175" s="1"/>
  <c r="B390" i="175"/>
  <c r="J389" i="175"/>
  <c r="I389" i="175"/>
  <c r="H389" i="175"/>
  <c r="F389" i="175"/>
  <c r="D389" i="175"/>
  <c r="E389" i="175" s="1"/>
  <c r="B389" i="175"/>
  <c r="J388" i="175"/>
  <c r="I388" i="175"/>
  <c r="H388" i="175"/>
  <c r="F388" i="175"/>
  <c r="D388" i="175"/>
  <c r="E388" i="175" s="1"/>
  <c r="B388" i="175"/>
  <c r="J387" i="175"/>
  <c r="I387" i="175"/>
  <c r="H387" i="175"/>
  <c r="F387" i="175"/>
  <c r="D387" i="175"/>
  <c r="E387" i="175" s="1"/>
  <c r="B387" i="175"/>
  <c r="J386" i="175"/>
  <c r="I386" i="175"/>
  <c r="H386" i="175"/>
  <c r="F386" i="175"/>
  <c r="D386" i="175"/>
  <c r="E386" i="175" s="1"/>
  <c r="B386" i="175"/>
  <c r="J385" i="175"/>
  <c r="I385" i="175"/>
  <c r="H385" i="175"/>
  <c r="F385" i="175"/>
  <c r="D385" i="175"/>
  <c r="E385" i="175" s="1"/>
  <c r="B385" i="175"/>
  <c r="J384" i="175"/>
  <c r="I384" i="175"/>
  <c r="H384" i="175"/>
  <c r="F384" i="175"/>
  <c r="D384" i="175"/>
  <c r="E384" i="175" s="1"/>
  <c r="B384" i="175"/>
  <c r="J383" i="175"/>
  <c r="I383" i="175"/>
  <c r="H383" i="175"/>
  <c r="F383" i="175"/>
  <c r="D383" i="175"/>
  <c r="E383" i="175" s="1"/>
  <c r="B383" i="175"/>
  <c r="J382" i="175"/>
  <c r="I382" i="175"/>
  <c r="H382" i="175"/>
  <c r="F382" i="175"/>
  <c r="D382" i="175"/>
  <c r="E382" i="175" s="1"/>
  <c r="B382" i="175"/>
  <c r="J381" i="175"/>
  <c r="I381" i="175"/>
  <c r="H381" i="175"/>
  <c r="F381" i="175"/>
  <c r="D381" i="175"/>
  <c r="E381" i="175" s="1"/>
  <c r="B381" i="175"/>
  <c r="J380" i="175"/>
  <c r="I380" i="175"/>
  <c r="H380" i="175"/>
  <c r="F380" i="175"/>
  <c r="D380" i="175"/>
  <c r="E380" i="175" s="1"/>
  <c r="B380" i="175"/>
  <c r="J379" i="175"/>
  <c r="I379" i="175"/>
  <c r="H379" i="175"/>
  <c r="F379" i="175"/>
  <c r="D379" i="175"/>
  <c r="E379" i="175" s="1"/>
  <c r="B379" i="175"/>
  <c r="J378" i="175"/>
  <c r="I378" i="175"/>
  <c r="H378" i="175"/>
  <c r="F378" i="175"/>
  <c r="D378" i="175"/>
  <c r="E378" i="175" s="1"/>
  <c r="B378" i="175"/>
  <c r="J377" i="175"/>
  <c r="I377" i="175"/>
  <c r="H377" i="175"/>
  <c r="F377" i="175"/>
  <c r="D377" i="175"/>
  <c r="E377" i="175" s="1"/>
  <c r="B377" i="175"/>
  <c r="J376" i="175"/>
  <c r="I376" i="175"/>
  <c r="H376" i="175"/>
  <c r="F376" i="175"/>
  <c r="D376" i="175"/>
  <c r="E376" i="175" s="1"/>
  <c r="B376" i="175"/>
  <c r="J375" i="175"/>
  <c r="I375" i="175"/>
  <c r="H375" i="175"/>
  <c r="F375" i="175"/>
  <c r="D375" i="175"/>
  <c r="E375" i="175" s="1"/>
  <c r="B375" i="175"/>
  <c r="J374" i="175"/>
  <c r="I374" i="175"/>
  <c r="H374" i="175"/>
  <c r="F374" i="175"/>
  <c r="D374" i="175"/>
  <c r="E374" i="175" s="1"/>
  <c r="B374" i="175"/>
  <c r="J373" i="175"/>
  <c r="I373" i="175"/>
  <c r="H373" i="175"/>
  <c r="F373" i="175"/>
  <c r="D373" i="175"/>
  <c r="E373" i="175" s="1"/>
  <c r="B373" i="175"/>
  <c r="J372" i="175"/>
  <c r="I372" i="175"/>
  <c r="H372" i="175"/>
  <c r="F372" i="175"/>
  <c r="D372" i="175"/>
  <c r="E372" i="175" s="1"/>
  <c r="B372" i="175"/>
  <c r="J371" i="175"/>
  <c r="I371" i="175"/>
  <c r="H371" i="175"/>
  <c r="F371" i="175"/>
  <c r="D371" i="175"/>
  <c r="E371" i="175" s="1"/>
  <c r="B371" i="175"/>
  <c r="J370" i="175"/>
  <c r="I370" i="175"/>
  <c r="H370" i="175"/>
  <c r="F370" i="175"/>
  <c r="D370" i="175"/>
  <c r="E370" i="175" s="1"/>
  <c r="B370" i="175"/>
  <c r="J369" i="175"/>
  <c r="I369" i="175"/>
  <c r="H369" i="175"/>
  <c r="F369" i="175"/>
  <c r="D369" i="175"/>
  <c r="E369" i="175" s="1"/>
  <c r="B369" i="175"/>
  <c r="J368" i="175"/>
  <c r="I368" i="175"/>
  <c r="H368" i="175"/>
  <c r="F368" i="175"/>
  <c r="D368" i="175"/>
  <c r="E368" i="175" s="1"/>
  <c r="B368" i="175"/>
  <c r="J367" i="175"/>
  <c r="I367" i="175"/>
  <c r="H367" i="175"/>
  <c r="F367" i="175"/>
  <c r="D367" i="175"/>
  <c r="E367" i="175" s="1"/>
  <c r="B367" i="175"/>
  <c r="J366" i="175"/>
  <c r="I366" i="175"/>
  <c r="H366" i="175"/>
  <c r="F366" i="175"/>
  <c r="D366" i="175"/>
  <c r="E366" i="175" s="1"/>
  <c r="B366" i="175"/>
  <c r="J365" i="175"/>
  <c r="I365" i="175"/>
  <c r="H365" i="175"/>
  <c r="F365" i="175"/>
  <c r="D365" i="175"/>
  <c r="E365" i="175" s="1"/>
  <c r="B365" i="175"/>
  <c r="J364" i="175"/>
  <c r="I364" i="175"/>
  <c r="H364" i="175"/>
  <c r="F364" i="175"/>
  <c r="D364" i="175"/>
  <c r="E364" i="175" s="1"/>
  <c r="B364" i="175"/>
  <c r="J363" i="175"/>
  <c r="I363" i="175"/>
  <c r="H363" i="175"/>
  <c r="F363" i="175"/>
  <c r="D363" i="175"/>
  <c r="E363" i="175" s="1"/>
  <c r="B363" i="175"/>
  <c r="J362" i="175"/>
  <c r="I362" i="175"/>
  <c r="H362" i="175"/>
  <c r="F362" i="175"/>
  <c r="D362" i="175"/>
  <c r="E362" i="175" s="1"/>
  <c r="B362" i="175"/>
  <c r="J361" i="175"/>
  <c r="I361" i="175"/>
  <c r="H361" i="175"/>
  <c r="F361" i="175"/>
  <c r="D361" i="175"/>
  <c r="E361" i="175" s="1"/>
  <c r="B361" i="175"/>
  <c r="J360" i="175"/>
  <c r="I360" i="175"/>
  <c r="H360" i="175"/>
  <c r="F360" i="175"/>
  <c r="D360" i="175"/>
  <c r="E360" i="175" s="1"/>
  <c r="B360" i="175"/>
  <c r="J359" i="175"/>
  <c r="I359" i="175"/>
  <c r="H359" i="175"/>
  <c r="F359" i="175"/>
  <c r="D359" i="175"/>
  <c r="E359" i="175" s="1"/>
  <c r="B359" i="175"/>
  <c r="J358" i="175"/>
  <c r="I358" i="175"/>
  <c r="H358" i="175"/>
  <c r="F358" i="175"/>
  <c r="D358" i="175"/>
  <c r="E358" i="175" s="1"/>
  <c r="B358" i="175"/>
  <c r="J357" i="175"/>
  <c r="I357" i="175"/>
  <c r="H357" i="175"/>
  <c r="F357" i="175"/>
  <c r="D357" i="175"/>
  <c r="E357" i="175" s="1"/>
  <c r="B357" i="175"/>
  <c r="J356" i="175"/>
  <c r="I356" i="175"/>
  <c r="H356" i="175"/>
  <c r="F356" i="175"/>
  <c r="D356" i="175"/>
  <c r="E356" i="175" s="1"/>
  <c r="B356" i="175"/>
  <c r="J355" i="175"/>
  <c r="I355" i="175"/>
  <c r="H355" i="175"/>
  <c r="F355" i="175"/>
  <c r="D355" i="175"/>
  <c r="E355" i="175" s="1"/>
  <c r="B355" i="175"/>
  <c r="J354" i="175"/>
  <c r="I354" i="175"/>
  <c r="H354" i="175"/>
  <c r="F354" i="175"/>
  <c r="D354" i="175"/>
  <c r="E354" i="175" s="1"/>
  <c r="B354" i="175"/>
  <c r="J353" i="175"/>
  <c r="I353" i="175"/>
  <c r="H353" i="175"/>
  <c r="F353" i="175"/>
  <c r="D353" i="175"/>
  <c r="E353" i="175" s="1"/>
  <c r="B353" i="175"/>
  <c r="J352" i="175"/>
  <c r="I352" i="175"/>
  <c r="H352" i="175"/>
  <c r="F352" i="175"/>
  <c r="D352" i="175"/>
  <c r="E352" i="175" s="1"/>
  <c r="B352" i="175"/>
  <c r="J351" i="175"/>
  <c r="I351" i="175"/>
  <c r="H351" i="175"/>
  <c r="F351" i="175"/>
  <c r="D351" i="175"/>
  <c r="E351" i="175" s="1"/>
  <c r="B351" i="175"/>
  <c r="J350" i="175"/>
  <c r="I350" i="175"/>
  <c r="H350" i="175"/>
  <c r="F350" i="175"/>
  <c r="D350" i="175"/>
  <c r="E350" i="175" s="1"/>
  <c r="B350" i="175"/>
  <c r="J349" i="175"/>
  <c r="I349" i="175"/>
  <c r="H349" i="175"/>
  <c r="F349" i="175"/>
  <c r="D349" i="175"/>
  <c r="E349" i="175" s="1"/>
  <c r="B349" i="175"/>
  <c r="J348" i="175"/>
  <c r="I348" i="175"/>
  <c r="H348" i="175"/>
  <c r="F348" i="175"/>
  <c r="D348" i="175"/>
  <c r="E348" i="175" s="1"/>
  <c r="B348" i="175"/>
  <c r="J347" i="175"/>
  <c r="I347" i="175"/>
  <c r="H347" i="175"/>
  <c r="F347" i="175"/>
  <c r="D347" i="175"/>
  <c r="E347" i="175" s="1"/>
  <c r="B347" i="175"/>
  <c r="J346" i="175"/>
  <c r="I346" i="175"/>
  <c r="H346" i="175"/>
  <c r="F346" i="175"/>
  <c r="D346" i="175"/>
  <c r="E346" i="175" s="1"/>
  <c r="B346" i="175"/>
  <c r="J345" i="175"/>
  <c r="I345" i="175"/>
  <c r="H345" i="175"/>
  <c r="F345" i="175"/>
  <c r="D345" i="175"/>
  <c r="E345" i="175" s="1"/>
  <c r="B345" i="175"/>
  <c r="J344" i="175"/>
  <c r="I344" i="175"/>
  <c r="H344" i="175"/>
  <c r="F344" i="175"/>
  <c r="D344" i="175"/>
  <c r="E344" i="175" s="1"/>
  <c r="B344" i="175"/>
  <c r="J343" i="175"/>
  <c r="I343" i="175"/>
  <c r="H343" i="175"/>
  <c r="F343" i="175"/>
  <c r="D343" i="175"/>
  <c r="E343" i="175" s="1"/>
  <c r="B343" i="175"/>
  <c r="J342" i="175"/>
  <c r="I342" i="175"/>
  <c r="H342" i="175"/>
  <c r="F342" i="175"/>
  <c r="D342" i="175"/>
  <c r="E342" i="175" s="1"/>
  <c r="B342" i="175"/>
  <c r="J341" i="175"/>
  <c r="I341" i="175"/>
  <c r="H341" i="175"/>
  <c r="F341" i="175"/>
  <c r="D341" i="175"/>
  <c r="E341" i="175" s="1"/>
  <c r="B341" i="175"/>
  <c r="J340" i="175"/>
  <c r="I340" i="175"/>
  <c r="H340" i="175"/>
  <c r="F340" i="175"/>
  <c r="D340" i="175"/>
  <c r="E340" i="175" s="1"/>
  <c r="B340" i="175"/>
  <c r="J339" i="175"/>
  <c r="I339" i="175"/>
  <c r="H339" i="175"/>
  <c r="F339" i="175"/>
  <c r="D339" i="175"/>
  <c r="E339" i="175" s="1"/>
  <c r="B339" i="175"/>
  <c r="J338" i="175"/>
  <c r="I338" i="175"/>
  <c r="H338" i="175"/>
  <c r="F338" i="175"/>
  <c r="D338" i="175"/>
  <c r="E338" i="175" s="1"/>
  <c r="B338" i="175"/>
  <c r="J337" i="175"/>
  <c r="I337" i="175"/>
  <c r="H337" i="175"/>
  <c r="F337" i="175"/>
  <c r="D337" i="175"/>
  <c r="E337" i="175" s="1"/>
  <c r="B337" i="175"/>
  <c r="J336" i="175"/>
  <c r="I336" i="175"/>
  <c r="H336" i="175"/>
  <c r="F336" i="175"/>
  <c r="D336" i="175"/>
  <c r="E336" i="175" s="1"/>
  <c r="B336" i="175"/>
  <c r="J335" i="175"/>
  <c r="I335" i="175"/>
  <c r="H335" i="175"/>
  <c r="F335" i="175"/>
  <c r="D335" i="175"/>
  <c r="E335" i="175" s="1"/>
  <c r="B335" i="175"/>
  <c r="J334" i="175"/>
  <c r="I334" i="175"/>
  <c r="H334" i="175"/>
  <c r="F334" i="175"/>
  <c r="D334" i="175"/>
  <c r="E334" i="175" s="1"/>
  <c r="B334" i="175"/>
  <c r="J333" i="175"/>
  <c r="I333" i="175"/>
  <c r="H333" i="175"/>
  <c r="F333" i="175"/>
  <c r="D333" i="175"/>
  <c r="E333" i="175" s="1"/>
  <c r="B333" i="175"/>
  <c r="J332" i="175"/>
  <c r="I332" i="175"/>
  <c r="H332" i="175"/>
  <c r="F332" i="175"/>
  <c r="D332" i="175"/>
  <c r="E332" i="175" s="1"/>
  <c r="B332" i="175"/>
  <c r="J331" i="175"/>
  <c r="I331" i="175"/>
  <c r="H331" i="175"/>
  <c r="F331" i="175"/>
  <c r="D331" i="175"/>
  <c r="E331" i="175" s="1"/>
  <c r="B331" i="175"/>
  <c r="J330" i="175"/>
  <c r="I330" i="175"/>
  <c r="H330" i="175"/>
  <c r="F330" i="175"/>
  <c r="D330" i="175"/>
  <c r="E330" i="175" s="1"/>
  <c r="B330" i="175"/>
  <c r="J329" i="175"/>
  <c r="I329" i="175"/>
  <c r="H329" i="175"/>
  <c r="F329" i="175"/>
  <c r="D329" i="175"/>
  <c r="E329" i="175" s="1"/>
  <c r="B329" i="175"/>
  <c r="J328" i="175"/>
  <c r="I328" i="175"/>
  <c r="H328" i="175"/>
  <c r="F328" i="175"/>
  <c r="D328" i="175"/>
  <c r="E328" i="175" s="1"/>
  <c r="B328" i="175"/>
  <c r="J327" i="175"/>
  <c r="I327" i="175"/>
  <c r="H327" i="175"/>
  <c r="F327" i="175"/>
  <c r="D327" i="175"/>
  <c r="E327" i="175" s="1"/>
  <c r="B327" i="175"/>
  <c r="J326" i="175"/>
  <c r="I326" i="175"/>
  <c r="H326" i="175"/>
  <c r="F326" i="175"/>
  <c r="D326" i="175"/>
  <c r="E326" i="175" s="1"/>
  <c r="B326" i="175"/>
  <c r="J325" i="175"/>
  <c r="I325" i="175"/>
  <c r="H325" i="175"/>
  <c r="F325" i="175"/>
  <c r="D325" i="175"/>
  <c r="E325" i="175" s="1"/>
  <c r="B325" i="175"/>
  <c r="J324" i="175"/>
  <c r="I324" i="175"/>
  <c r="H324" i="175"/>
  <c r="F324" i="175"/>
  <c r="D324" i="175"/>
  <c r="E324" i="175" s="1"/>
  <c r="B324" i="175"/>
  <c r="J323" i="175"/>
  <c r="I323" i="175"/>
  <c r="H323" i="175"/>
  <c r="F323" i="175"/>
  <c r="D323" i="175"/>
  <c r="E323" i="175" s="1"/>
  <c r="B323" i="175"/>
  <c r="J322" i="175"/>
  <c r="I322" i="175"/>
  <c r="H322" i="175"/>
  <c r="F322" i="175"/>
  <c r="D322" i="175"/>
  <c r="E322" i="175" s="1"/>
  <c r="B322" i="175"/>
  <c r="J321" i="175"/>
  <c r="I321" i="175"/>
  <c r="H321" i="175"/>
  <c r="F321" i="175"/>
  <c r="D321" i="175"/>
  <c r="E321" i="175" s="1"/>
  <c r="B321" i="175"/>
  <c r="J320" i="175"/>
  <c r="I320" i="175"/>
  <c r="H320" i="175"/>
  <c r="F320" i="175"/>
  <c r="D320" i="175"/>
  <c r="E320" i="175" s="1"/>
  <c r="B320" i="175"/>
  <c r="J319" i="175"/>
  <c r="I319" i="175"/>
  <c r="H319" i="175"/>
  <c r="F319" i="175"/>
  <c r="D319" i="175"/>
  <c r="E319" i="175" s="1"/>
  <c r="B319" i="175"/>
  <c r="J318" i="175"/>
  <c r="I318" i="175"/>
  <c r="H318" i="175"/>
  <c r="F318" i="175"/>
  <c r="D318" i="175"/>
  <c r="E318" i="175" s="1"/>
  <c r="B318" i="175"/>
  <c r="J317" i="175"/>
  <c r="I317" i="175"/>
  <c r="H317" i="175"/>
  <c r="F317" i="175"/>
  <c r="D317" i="175"/>
  <c r="E317" i="175" s="1"/>
  <c r="B317" i="175"/>
  <c r="J316" i="175"/>
  <c r="I316" i="175"/>
  <c r="H316" i="175"/>
  <c r="F316" i="175"/>
  <c r="D316" i="175"/>
  <c r="E316" i="175" s="1"/>
  <c r="B316" i="175"/>
  <c r="J315" i="175"/>
  <c r="I315" i="175"/>
  <c r="H315" i="175"/>
  <c r="F315" i="175"/>
  <c r="D315" i="175"/>
  <c r="E315" i="175" s="1"/>
  <c r="B315" i="175"/>
  <c r="J314" i="175"/>
  <c r="I314" i="175"/>
  <c r="H314" i="175"/>
  <c r="F314" i="175"/>
  <c r="D314" i="175"/>
  <c r="E314" i="175" s="1"/>
  <c r="B314" i="175"/>
  <c r="J313" i="175"/>
  <c r="I313" i="175"/>
  <c r="H313" i="175"/>
  <c r="F313" i="175"/>
  <c r="D313" i="175"/>
  <c r="E313" i="175" s="1"/>
  <c r="B313" i="175"/>
  <c r="J312" i="175"/>
  <c r="I312" i="175"/>
  <c r="H312" i="175"/>
  <c r="F312" i="175"/>
  <c r="D312" i="175"/>
  <c r="E312" i="175" s="1"/>
  <c r="B312" i="175"/>
  <c r="J311" i="175"/>
  <c r="I311" i="175"/>
  <c r="H311" i="175"/>
  <c r="F311" i="175"/>
  <c r="D311" i="175"/>
  <c r="E311" i="175" s="1"/>
  <c r="B311" i="175"/>
  <c r="J310" i="175"/>
  <c r="I310" i="175"/>
  <c r="H310" i="175"/>
  <c r="F310" i="175"/>
  <c r="D310" i="175"/>
  <c r="E310" i="175" s="1"/>
  <c r="B310" i="175"/>
  <c r="J309" i="175"/>
  <c r="I309" i="175"/>
  <c r="H309" i="175"/>
  <c r="F309" i="175"/>
  <c r="D309" i="175"/>
  <c r="E309" i="175" s="1"/>
  <c r="B309" i="175"/>
  <c r="J308" i="175"/>
  <c r="I308" i="175"/>
  <c r="H308" i="175"/>
  <c r="F308" i="175"/>
  <c r="D308" i="175"/>
  <c r="E308" i="175" s="1"/>
  <c r="B308" i="175"/>
  <c r="J307" i="175"/>
  <c r="I307" i="175"/>
  <c r="H307" i="175"/>
  <c r="F307" i="175"/>
  <c r="D307" i="175"/>
  <c r="E307" i="175" s="1"/>
  <c r="B307" i="175"/>
  <c r="J306" i="175"/>
  <c r="I306" i="175"/>
  <c r="H306" i="175"/>
  <c r="F306" i="175"/>
  <c r="D306" i="175"/>
  <c r="E306" i="175" s="1"/>
  <c r="B306" i="175"/>
  <c r="J305" i="175"/>
  <c r="I305" i="175"/>
  <c r="H305" i="175"/>
  <c r="F305" i="175"/>
  <c r="D305" i="175"/>
  <c r="E305" i="175" s="1"/>
  <c r="B305" i="175"/>
  <c r="J304" i="175"/>
  <c r="I304" i="175"/>
  <c r="H304" i="175"/>
  <c r="F304" i="175"/>
  <c r="D304" i="175"/>
  <c r="E304" i="175" s="1"/>
  <c r="B304" i="175"/>
  <c r="J303" i="175"/>
  <c r="I303" i="175"/>
  <c r="H303" i="175"/>
  <c r="F303" i="175"/>
  <c r="D303" i="175"/>
  <c r="E303" i="175" s="1"/>
  <c r="B303" i="175"/>
  <c r="J302" i="175"/>
  <c r="I302" i="175"/>
  <c r="H302" i="175"/>
  <c r="F302" i="175"/>
  <c r="D302" i="175"/>
  <c r="E302" i="175" s="1"/>
  <c r="B302" i="175"/>
  <c r="J301" i="175"/>
  <c r="I301" i="175"/>
  <c r="H301" i="175"/>
  <c r="F301" i="175"/>
  <c r="D301" i="175"/>
  <c r="E301" i="175" s="1"/>
  <c r="B301" i="175"/>
  <c r="J300" i="175"/>
  <c r="I300" i="175"/>
  <c r="H300" i="175"/>
  <c r="F300" i="175"/>
  <c r="D300" i="175"/>
  <c r="E300" i="175" s="1"/>
  <c r="B300" i="175"/>
  <c r="J299" i="175"/>
  <c r="I299" i="175"/>
  <c r="H299" i="175"/>
  <c r="F299" i="175"/>
  <c r="D299" i="175"/>
  <c r="E299" i="175" s="1"/>
  <c r="B299" i="175"/>
  <c r="J298" i="175"/>
  <c r="I298" i="175"/>
  <c r="H298" i="175"/>
  <c r="F298" i="175"/>
  <c r="D298" i="175"/>
  <c r="E298" i="175" s="1"/>
  <c r="B298" i="175"/>
  <c r="J297" i="175"/>
  <c r="I297" i="175"/>
  <c r="H297" i="175"/>
  <c r="F297" i="175"/>
  <c r="D297" i="175"/>
  <c r="E297" i="175" s="1"/>
  <c r="B297" i="175"/>
  <c r="J296" i="175"/>
  <c r="I296" i="175"/>
  <c r="H296" i="175"/>
  <c r="F296" i="175"/>
  <c r="D296" i="175"/>
  <c r="E296" i="175" s="1"/>
  <c r="B296" i="175"/>
  <c r="J295" i="175"/>
  <c r="I295" i="175"/>
  <c r="H295" i="175"/>
  <c r="F295" i="175"/>
  <c r="D295" i="175"/>
  <c r="E295" i="175" s="1"/>
  <c r="B295" i="175"/>
  <c r="J294" i="175"/>
  <c r="I294" i="175"/>
  <c r="H294" i="175"/>
  <c r="F294" i="175"/>
  <c r="D294" i="175"/>
  <c r="E294" i="175" s="1"/>
  <c r="B294" i="175"/>
  <c r="J293" i="175"/>
  <c r="I293" i="175"/>
  <c r="H293" i="175"/>
  <c r="F293" i="175"/>
  <c r="D293" i="175"/>
  <c r="E293" i="175" s="1"/>
  <c r="B293" i="175"/>
  <c r="J292" i="175"/>
  <c r="I292" i="175"/>
  <c r="H292" i="175"/>
  <c r="F292" i="175"/>
  <c r="D292" i="175"/>
  <c r="E292" i="175" s="1"/>
  <c r="B292" i="175"/>
  <c r="J291" i="175"/>
  <c r="I291" i="175"/>
  <c r="H291" i="175"/>
  <c r="F291" i="175"/>
  <c r="D291" i="175"/>
  <c r="E291" i="175" s="1"/>
  <c r="B291" i="175"/>
  <c r="J290" i="175"/>
  <c r="I290" i="175"/>
  <c r="H290" i="175"/>
  <c r="F290" i="175"/>
  <c r="D290" i="175"/>
  <c r="E290" i="175" s="1"/>
  <c r="B290" i="175"/>
  <c r="J289" i="175"/>
  <c r="I289" i="175"/>
  <c r="H289" i="175"/>
  <c r="F289" i="175"/>
  <c r="D289" i="175"/>
  <c r="E289" i="175" s="1"/>
  <c r="B289" i="175"/>
  <c r="J288" i="175"/>
  <c r="I288" i="175"/>
  <c r="H288" i="175"/>
  <c r="F288" i="175"/>
  <c r="D288" i="175"/>
  <c r="E288" i="175" s="1"/>
  <c r="B288" i="175"/>
  <c r="J287" i="175"/>
  <c r="I287" i="175"/>
  <c r="H287" i="175"/>
  <c r="F287" i="175"/>
  <c r="D287" i="175"/>
  <c r="E287" i="175" s="1"/>
  <c r="B287" i="175"/>
  <c r="J286" i="175"/>
  <c r="I286" i="175"/>
  <c r="H286" i="175"/>
  <c r="F286" i="175"/>
  <c r="D286" i="175"/>
  <c r="E286" i="175" s="1"/>
  <c r="B286" i="175"/>
  <c r="J285" i="175"/>
  <c r="I285" i="175"/>
  <c r="H285" i="175"/>
  <c r="F285" i="175"/>
  <c r="D285" i="175"/>
  <c r="E285" i="175" s="1"/>
  <c r="B285" i="175"/>
  <c r="J284" i="175"/>
  <c r="I284" i="175"/>
  <c r="H284" i="175"/>
  <c r="F284" i="175"/>
  <c r="D284" i="175"/>
  <c r="E284" i="175" s="1"/>
  <c r="B284" i="175"/>
  <c r="J283" i="175"/>
  <c r="I283" i="175"/>
  <c r="H283" i="175"/>
  <c r="F283" i="175"/>
  <c r="D283" i="175"/>
  <c r="E283" i="175" s="1"/>
  <c r="B283" i="175"/>
  <c r="J282" i="175"/>
  <c r="I282" i="175"/>
  <c r="H282" i="175"/>
  <c r="F282" i="175"/>
  <c r="D282" i="175"/>
  <c r="E282" i="175" s="1"/>
  <c r="B282" i="175"/>
  <c r="J281" i="175"/>
  <c r="I281" i="175"/>
  <c r="H281" i="175"/>
  <c r="F281" i="175"/>
  <c r="D281" i="175"/>
  <c r="E281" i="175" s="1"/>
  <c r="B281" i="175"/>
  <c r="J280" i="175"/>
  <c r="I280" i="175"/>
  <c r="H280" i="175"/>
  <c r="F280" i="175"/>
  <c r="D280" i="175"/>
  <c r="E280" i="175" s="1"/>
  <c r="B280" i="175"/>
  <c r="J279" i="175"/>
  <c r="I279" i="175"/>
  <c r="H279" i="175"/>
  <c r="F279" i="175"/>
  <c r="D279" i="175"/>
  <c r="E279" i="175" s="1"/>
  <c r="B279" i="175"/>
  <c r="J278" i="175"/>
  <c r="I278" i="175"/>
  <c r="H278" i="175"/>
  <c r="F278" i="175"/>
  <c r="D278" i="175"/>
  <c r="E278" i="175" s="1"/>
  <c r="B278" i="175"/>
  <c r="J277" i="175"/>
  <c r="I277" i="175"/>
  <c r="H277" i="175"/>
  <c r="F277" i="175"/>
  <c r="D277" i="175"/>
  <c r="E277" i="175" s="1"/>
  <c r="B277" i="175"/>
  <c r="J276" i="175"/>
  <c r="I276" i="175"/>
  <c r="H276" i="175"/>
  <c r="F276" i="175"/>
  <c r="D276" i="175"/>
  <c r="E276" i="175" s="1"/>
  <c r="B276" i="175"/>
  <c r="J275" i="175"/>
  <c r="I275" i="175"/>
  <c r="H275" i="175"/>
  <c r="F275" i="175"/>
  <c r="D275" i="175"/>
  <c r="E275" i="175" s="1"/>
  <c r="B275" i="175"/>
  <c r="J274" i="175"/>
  <c r="I274" i="175"/>
  <c r="H274" i="175"/>
  <c r="F274" i="175"/>
  <c r="D274" i="175"/>
  <c r="E274" i="175" s="1"/>
  <c r="B274" i="175"/>
  <c r="J273" i="175"/>
  <c r="I273" i="175"/>
  <c r="H273" i="175"/>
  <c r="F273" i="175"/>
  <c r="D273" i="175"/>
  <c r="E273" i="175" s="1"/>
  <c r="B273" i="175"/>
  <c r="J272" i="175"/>
  <c r="I272" i="175"/>
  <c r="H272" i="175"/>
  <c r="F272" i="175"/>
  <c r="D272" i="175"/>
  <c r="E272" i="175" s="1"/>
  <c r="B272" i="175"/>
  <c r="J271" i="175"/>
  <c r="I271" i="175"/>
  <c r="H271" i="175"/>
  <c r="F271" i="175"/>
  <c r="D271" i="175"/>
  <c r="E271" i="175" s="1"/>
  <c r="B271" i="175"/>
  <c r="J270" i="175"/>
  <c r="I270" i="175"/>
  <c r="H270" i="175"/>
  <c r="F270" i="175"/>
  <c r="D270" i="175"/>
  <c r="E270" i="175" s="1"/>
  <c r="B270" i="175"/>
  <c r="J269" i="175"/>
  <c r="I269" i="175"/>
  <c r="H269" i="175"/>
  <c r="F269" i="175"/>
  <c r="D269" i="175"/>
  <c r="E269" i="175" s="1"/>
  <c r="B269" i="175"/>
  <c r="J268" i="175"/>
  <c r="I268" i="175"/>
  <c r="H268" i="175"/>
  <c r="F268" i="175"/>
  <c r="D268" i="175"/>
  <c r="E268" i="175" s="1"/>
  <c r="B268" i="175"/>
  <c r="J267" i="175"/>
  <c r="I267" i="175"/>
  <c r="H267" i="175"/>
  <c r="F267" i="175"/>
  <c r="D267" i="175"/>
  <c r="E267" i="175" s="1"/>
  <c r="B267" i="175"/>
  <c r="J266" i="175"/>
  <c r="I266" i="175"/>
  <c r="H266" i="175"/>
  <c r="F266" i="175"/>
  <c r="D266" i="175"/>
  <c r="E266" i="175" s="1"/>
  <c r="B266" i="175"/>
  <c r="J265" i="175"/>
  <c r="I265" i="175"/>
  <c r="H265" i="175"/>
  <c r="F265" i="175"/>
  <c r="D265" i="175"/>
  <c r="E265" i="175" s="1"/>
  <c r="B265" i="175"/>
  <c r="J264" i="175"/>
  <c r="I264" i="175"/>
  <c r="H264" i="175"/>
  <c r="F264" i="175"/>
  <c r="D264" i="175"/>
  <c r="E264" i="175" s="1"/>
  <c r="B264" i="175"/>
  <c r="J263" i="175"/>
  <c r="I263" i="175"/>
  <c r="H263" i="175"/>
  <c r="F263" i="175"/>
  <c r="D263" i="175"/>
  <c r="E263" i="175" s="1"/>
  <c r="B263" i="175"/>
  <c r="J262" i="175"/>
  <c r="I262" i="175"/>
  <c r="H262" i="175"/>
  <c r="F262" i="175"/>
  <c r="D262" i="175"/>
  <c r="E262" i="175" s="1"/>
  <c r="B262" i="175"/>
  <c r="J261" i="175"/>
  <c r="I261" i="175"/>
  <c r="H261" i="175"/>
  <c r="F261" i="175"/>
  <c r="D261" i="175"/>
  <c r="E261" i="175" s="1"/>
  <c r="B261" i="175"/>
  <c r="J260" i="175"/>
  <c r="I260" i="175"/>
  <c r="H260" i="175"/>
  <c r="F260" i="175"/>
  <c r="D260" i="175"/>
  <c r="E260" i="175" s="1"/>
  <c r="B260" i="175"/>
  <c r="J259" i="175"/>
  <c r="I259" i="175"/>
  <c r="H259" i="175"/>
  <c r="F259" i="175"/>
  <c r="D259" i="175"/>
  <c r="E259" i="175" s="1"/>
  <c r="B259" i="175"/>
  <c r="J258" i="175"/>
  <c r="I258" i="175"/>
  <c r="H258" i="175"/>
  <c r="F258" i="175"/>
  <c r="D258" i="175"/>
  <c r="E258" i="175" s="1"/>
  <c r="B258" i="175"/>
  <c r="J257" i="175"/>
  <c r="I257" i="175"/>
  <c r="H257" i="175"/>
  <c r="F257" i="175"/>
  <c r="D257" i="175"/>
  <c r="E257" i="175" s="1"/>
  <c r="B257" i="175"/>
  <c r="J256" i="175"/>
  <c r="I256" i="175"/>
  <c r="H256" i="175"/>
  <c r="F256" i="175"/>
  <c r="D256" i="175"/>
  <c r="E256" i="175" s="1"/>
  <c r="B256" i="175"/>
  <c r="J255" i="175"/>
  <c r="I255" i="175"/>
  <c r="H255" i="175"/>
  <c r="F255" i="175"/>
  <c r="D255" i="175"/>
  <c r="E255" i="175" s="1"/>
  <c r="B255" i="175"/>
  <c r="J254" i="175"/>
  <c r="I254" i="175"/>
  <c r="H254" i="175"/>
  <c r="F254" i="175"/>
  <c r="D254" i="175"/>
  <c r="E254" i="175" s="1"/>
  <c r="B254" i="175"/>
  <c r="J253" i="175"/>
  <c r="I253" i="175"/>
  <c r="H253" i="175"/>
  <c r="F253" i="175"/>
  <c r="D253" i="175"/>
  <c r="E253" i="175" s="1"/>
  <c r="B253" i="175"/>
  <c r="J252" i="175"/>
  <c r="I252" i="175"/>
  <c r="H252" i="175"/>
  <c r="F252" i="175"/>
  <c r="D252" i="175"/>
  <c r="E252" i="175" s="1"/>
  <c r="B252" i="175"/>
  <c r="J251" i="175"/>
  <c r="I251" i="175"/>
  <c r="H251" i="175"/>
  <c r="F251" i="175"/>
  <c r="D251" i="175"/>
  <c r="E251" i="175" s="1"/>
  <c r="B251" i="175"/>
  <c r="J250" i="175"/>
  <c r="I250" i="175"/>
  <c r="H250" i="175"/>
  <c r="F250" i="175"/>
  <c r="D250" i="175"/>
  <c r="E250" i="175" s="1"/>
  <c r="B250" i="175"/>
  <c r="J249" i="175"/>
  <c r="I249" i="175"/>
  <c r="H249" i="175"/>
  <c r="F249" i="175"/>
  <c r="D249" i="175"/>
  <c r="E249" i="175" s="1"/>
  <c r="B249" i="175"/>
  <c r="J248" i="175"/>
  <c r="I248" i="175"/>
  <c r="H248" i="175"/>
  <c r="F248" i="175"/>
  <c r="D248" i="175"/>
  <c r="E248" i="175" s="1"/>
  <c r="B248" i="175"/>
  <c r="J247" i="175"/>
  <c r="I247" i="175"/>
  <c r="H247" i="175"/>
  <c r="F247" i="175"/>
  <c r="D247" i="175"/>
  <c r="E247" i="175" s="1"/>
  <c r="B247" i="175"/>
  <c r="J246" i="175"/>
  <c r="I246" i="175"/>
  <c r="H246" i="175"/>
  <c r="F246" i="175"/>
  <c r="D246" i="175"/>
  <c r="E246" i="175" s="1"/>
  <c r="B246" i="175"/>
  <c r="J245" i="175"/>
  <c r="I245" i="175"/>
  <c r="H245" i="175"/>
  <c r="F245" i="175"/>
  <c r="D245" i="175"/>
  <c r="E245" i="175" s="1"/>
  <c r="B245" i="175"/>
  <c r="J244" i="175"/>
  <c r="I244" i="175"/>
  <c r="H244" i="175"/>
  <c r="F244" i="175"/>
  <c r="D244" i="175"/>
  <c r="E244" i="175" s="1"/>
  <c r="B244" i="175"/>
  <c r="J243" i="175"/>
  <c r="I243" i="175"/>
  <c r="H243" i="175"/>
  <c r="F243" i="175"/>
  <c r="D243" i="175"/>
  <c r="E243" i="175" s="1"/>
  <c r="B243" i="175"/>
  <c r="J242" i="175"/>
  <c r="I242" i="175"/>
  <c r="H242" i="175"/>
  <c r="F242" i="175"/>
  <c r="D242" i="175"/>
  <c r="E242" i="175" s="1"/>
  <c r="B242" i="175"/>
  <c r="J241" i="175"/>
  <c r="I241" i="175"/>
  <c r="H241" i="175"/>
  <c r="F241" i="175"/>
  <c r="D241" i="175"/>
  <c r="E241" i="175" s="1"/>
  <c r="B241" i="175"/>
  <c r="J240" i="175"/>
  <c r="I240" i="175"/>
  <c r="H240" i="175"/>
  <c r="F240" i="175"/>
  <c r="D240" i="175"/>
  <c r="E240" i="175" s="1"/>
  <c r="B240" i="175"/>
  <c r="J239" i="175"/>
  <c r="I239" i="175"/>
  <c r="H239" i="175"/>
  <c r="F239" i="175"/>
  <c r="D239" i="175"/>
  <c r="E239" i="175" s="1"/>
  <c r="B239" i="175"/>
  <c r="J238" i="175"/>
  <c r="I238" i="175"/>
  <c r="H238" i="175"/>
  <c r="F238" i="175"/>
  <c r="D238" i="175"/>
  <c r="E238" i="175" s="1"/>
  <c r="B238" i="175"/>
  <c r="J237" i="175"/>
  <c r="I237" i="175"/>
  <c r="H237" i="175"/>
  <c r="F237" i="175"/>
  <c r="D237" i="175"/>
  <c r="E237" i="175" s="1"/>
  <c r="B237" i="175"/>
  <c r="J236" i="175"/>
  <c r="I236" i="175"/>
  <c r="H236" i="175"/>
  <c r="F236" i="175"/>
  <c r="D236" i="175"/>
  <c r="E236" i="175" s="1"/>
  <c r="B236" i="175"/>
  <c r="J235" i="175"/>
  <c r="I235" i="175"/>
  <c r="H235" i="175"/>
  <c r="F235" i="175"/>
  <c r="D235" i="175"/>
  <c r="E235" i="175" s="1"/>
  <c r="B235" i="175"/>
  <c r="J234" i="175"/>
  <c r="I234" i="175"/>
  <c r="H234" i="175"/>
  <c r="F234" i="175"/>
  <c r="D234" i="175"/>
  <c r="E234" i="175" s="1"/>
  <c r="B234" i="175"/>
  <c r="J233" i="175"/>
  <c r="I233" i="175"/>
  <c r="H233" i="175"/>
  <c r="F233" i="175"/>
  <c r="D233" i="175"/>
  <c r="E233" i="175" s="1"/>
  <c r="B233" i="175"/>
  <c r="J232" i="175"/>
  <c r="I232" i="175"/>
  <c r="H232" i="175"/>
  <c r="F232" i="175"/>
  <c r="D232" i="175"/>
  <c r="E232" i="175" s="1"/>
  <c r="B232" i="175"/>
  <c r="J231" i="175"/>
  <c r="I231" i="175"/>
  <c r="H231" i="175"/>
  <c r="F231" i="175"/>
  <c r="D231" i="175"/>
  <c r="E231" i="175" s="1"/>
  <c r="B231" i="175"/>
  <c r="J230" i="175"/>
  <c r="I230" i="175"/>
  <c r="H230" i="175"/>
  <c r="F230" i="175"/>
  <c r="D230" i="175"/>
  <c r="E230" i="175" s="1"/>
  <c r="B230" i="175"/>
  <c r="J229" i="175"/>
  <c r="I229" i="175"/>
  <c r="H229" i="175"/>
  <c r="F229" i="175"/>
  <c r="D229" i="175"/>
  <c r="E229" i="175" s="1"/>
  <c r="B229" i="175"/>
  <c r="J228" i="175"/>
  <c r="I228" i="175"/>
  <c r="H228" i="175"/>
  <c r="F228" i="175"/>
  <c r="D228" i="175"/>
  <c r="E228" i="175" s="1"/>
  <c r="B228" i="175"/>
  <c r="J227" i="175"/>
  <c r="I227" i="175"/>
  <c r="H227" i="175"/>
  <c r="F227" i="175"/>
  <c r="D227" i="175"/>
  <c r="E227" i="175" s="1"/>
  <c r="B227" i="175"/>
  <c r="J226" i="175"/>
  <c r="I226" i="175"/>
  <c r="H226" i="175"/>
  <c r="F226" i="175"/>
  <c r="D226" i="175"/>
  <c r="E226" i="175" s="1"/>
  <c r="B226" i="175"/>
  <c r="J225" i="175"/>
  <c r="I225" i="175"/>
  <c r="H225" i="175"/>
  <c r="F225" i="175"/>
  <c r="D225" i="175"/>
  <c r="E225" i="175" s="1"/>
  <c r="B225" i="175"/>
  <c r="J224" i="175"/>
  <c r="I224" i="175"/>
  <c r="H224" i="175"/>
  <c r="F224" i="175"/>
  <c r="D224" i="175"/>
  <c r="E224" i="175" s="1"/>
  <c r="B224" i="175"/>
  <c r="J223" i="175"/>
  <c r="I223" i="175"/>
  <c r="H223" i="175"/>
  <c r="F223" i="175"/>
  <c r="D223" i="175"/>
  <c r="E223" i="175" s="1"/>
  <c r="B223" i="175"/>
  <c r="J222" i="175"/>
  <c r="I222" i="175"/>
  <c r="H222" i="175"/>
  <c r="F222" i="175"/>
  <c r="D222" i="175"/>
  <c r="E222" i="175" s="1"/>
  <c r="B222" i="175"/>
  <c r="J221" i="175"/>
  <c r="I221" i="175"/>
  <c r="H221" i="175"/>
  <c r="F221" i="175"/>
  <c r="D221" i="175"/>
  <c r="E221" i="175" s="1"/>
  <c r="B221" i="175"/>
  <c r="J220" i="175"/>
  <c r="I220" i="175"/>
  <c r="H220" i="175"/>
  <c r="F220" i="175"/>
  <c r="D220" i="175"/>
  <c r="E220" i="175" s="1"/>
  <c r="B220" i="175"/>
  <c r="J219" i="175"/>
  <c r="I219" i="175"/>
  <c r="H219" i="175"/>
  <c r="F219" i="175"/>
  <c r="D219" i="175"/>
  <c r="E219" i="175" s="1"/>
  <c r="B219" i="175"/>
  <c r="J218" i="175"/>
  <c r="I218" i="175"/>
  <c r="H218" i="175"/>
  <c r="F218" i="175"/>
  <c r="D218" i="175"/>
  <c r="E218" i="175" s="1"/>
  <c r="B218" i="175"/>
  <c r="J217" i="175"/>
  <c r="I217" i="175"/>
  <c r="H217" i="175"/>
  <c r="F217" i="175"/>
  <c r="D217" i="175"/>
  <c r="E217" i="175" s="1"/>
  <c r="B217" i="175"/>
  <c r="J216" i="175"/>
  <c r="I216" i="175"/>
  <c r="H216" i="175"/>
  <c r="F216" i="175"/>
  <c r="D216" i="175"/>
  <c r="E216" i="175" s="1"/>
  <c r="B216" i="175"/>
  <c r="J215" i="175"/>
  <c r="I215" i="175"/>
  <c r="H215" i="175"/>
  <c r="F215" i="175"/>
  <c r="D215" i="175"/>
  <c r="E215" i="175" s="1"/>
  <c r="B215" i="175"/>
  <c r="J214" i="175"/>
  <c r="I214" i="175"/>
  <c r="H214" i="175"/>
  <c r="F214" i="175"/>
  <c r="D214" i="175"/>
  <c r="E214" i="175" s="1"/>
  <c r="B214" i="175"/>
  <c r="J213" i="175"/>
  <c r="I213" i="175"/>
  <c r="H213" i="175"/>
  <c r="F213" i="175"/>
  <c r="D213" i="175"/>
  <c r="E213" i="175" s="1"/>
  <c r="B213" i="175"/>
  <c r="J212" i="175"/>
  <c r="I212" i="175"/>
  <c r="H212" i="175"/>
  <c r="F212" i="175"/>
  <c r="D212" i="175"/>
  <c r="E212" i="175" s="1"/>
  <c r="B212" i="175"/>
  <c r="J211" i="175"/>
  <c r="I211" i="175"/>
  <c r="H211" i="175"/>
  <c r="F211" i="175"/>
  <c r="D211" i="175"/>
  <c r="E211" i="175" s="1"/>
  <c r="B211" i="175"/>
  <c r="J210" i="175"/>
  <c r="I210" i="175"/>
  <c r="H210" i="175"/>
  <c r="F210" i="175"/>
  <c r="D210" i="175"/>
  <c r="E210" i="175" s="1"/>
  <c r="B210" i="175"/>
  <c r="J209" i="175"/>
  <c r="I209" i="175"/>
  <c r="H209" i="175"/>
  <c r="F209" i="175"/>
  <c r="D209" i="175"/>
  <c r="E209" i="175" s="1"/>
  <c r="B209" i="175"/>
  <c r="J208" i="175"/>
  <c r="I208" i="175"/>
  <c r="H208" i="175"/>
  <c r="F208" i="175"/>
  <c r="D208" i="175"/>
  <c r="E208" i="175" s="1"/>
  <c r="B208" i="175"/>
  <c r="J207" i="175"/>
  <c r="I207" i="175"/>
  <c r="H207" i="175"/>
  <c r="F207" i="175"/>
  <c r="D207" i="175"/>
  <c r="E207" i="175" s="1"/>
  <c r="B207" i="175"/>
  <c r="J206" i="175"/>
  <c r="I206" i="175"/>
  <c r="H206" i="175"/>
  <c r="F206" i="175"/>
  <c r="D206" i="175"/>
  <c r="E206" i="175" s="1"/>
  <c r="B206" i="175"/>
  <c r="J205" i="175"/>
  <c r="I205" i="175"/>
  <c r="H205" i="175"/>
  <c r="F205" i="175"/>
  <c r="D205" i="175"/>
  <c r="E205" i="175" s="1"/>
  <c r="B205" i="175"/>
  <c r="J204" i="175"/>
  <c r="I204" i="175"/>
  <c r="H204" i="175"/>
  <c r="F204" i="175"/>
  <c r="D204" i="175"/>
  <c r="E204" i="175" s="1"/>
  <c r="B204" i="175"/>
  <c r="J203" i="175"/>
  <c r="I203" i="175"/>
  <c r="H203" i="175"/>
  <c r="F203" i="175"/>
  <c r="D203" i="175"/>
  <c r="E203" i="175" s="1"/>
  <c r="B203" i="175"/>
  <c r="J202" i="175"/>
  <c r="I202" i="175"/>
  <c r="H202" i="175"/>
  <c r="F202" i="175"/>
  <c r="D202" i="175"/>
  <c r="E202" i="175" s="1"/>
  <c r="B202" i="175"/>
  <c r="J201" i="175"/>
  <c r="I201" i="175"/>
  <c r="H201" i="175"/>
  <c r="F201" i="175"/>
  <c r="D201" i="175"/>
  <c r="E201" i="175" s="1"/>
  <c r="B201" i="175"/>
  <c r="J200" i="175"/>
  <c r="I200" i="175"/>
  <c r="H200" i="175"/>
  <c r="F200" i="175"/>
  <c r="D200" i="175"/>
  <c r="E200" i="175" s="1"/>
  <c r="B200" i="175"/>
  <c r="J199" i="175"/>
  <c r="I199" i="175"/>
  <c r="H199" i="175"/>
  <c r="F199" i="175"/>
  <c r="D199" i="175"/>
  <c r="E199" i="175" s="1"/>
  <c r="B199" i="175"/>
  <c r="J198" i="175"/>
  <c r="I198" i="175"/>
  <c r="H198" i="175"/>
  <c r="F198" i="175"/>
  <c r="D198" i="175"/>
  <c r="E198" i="175" s="1"/>
  <c r="B198" i="175"/>
  <c r="J197" i="175"/>
  <c r="I197" i="175"/>
  <c r="H197" i="175"/>
  <c r="F197" i="175"/>
  <c r="D197" i="175"/>
  <c r="E197" i="175" s="1"/>
  <c r="B197" i="175"/>
  <c r="J196" i="175"/>
  <c r="I196" i="175"/>
  <c r="H196" i="175"/>
  <c r="F196" i="175"/>
  <c r="D196" i="175"/>
  <c r="E196" i="175" s="1"/>
  <c r="B196" i="175"/>
  <c r="J195" i="175"/>
  <c r="I195" i="175"/>
  <c r="H195" i="175"/>
  <c r="F195" i="175"/>
  <c r="D195" i="175"/>
  <c r="E195" i="175" s="1"/>
  <c r="B195" i="175"/>
  <c r="J194" i="175"/>
  <c r="I194" i="175"/>
  <c r="H194" i="175"/>
  <c r="F194" i="175"/>
  <c r="D194" i="175"/>
  <c r="E194" i="175" s="1"/>
  <c r="B194" i="175"/>
  <c r="J193" i="175"/>
  <c r="I193" i="175"/>
  <c r="H193" i="175"/>
  <c r="F193" i="175"/>
  <c r="D193" i="175"/>
  <c r="E193" i="175" s="1"/>
  <c r="B193" i="175"/>
  <c r="J192" i="175"/>
  <c r="I192" i="175"/>
  <c r="H192" i="175"/>
  <c r="F192" i="175"/>
  <c r="D192" i="175"/>
  <c r="E192" i="175" s="1"/>
  <c r="B192" i="175"/>
  <c r="J191" i="175"/>
  <c r="I191" i="175"/>
  <c r="H191" i="175"/>
  <c r="F191" i="175"/>
  <c r="D191" i="175"/>
  <c r="E191" i="175" s="1"/>
  <c r="B191" i="175"/>
  <c r="J190" i="175"/>
  <c r="I190" i="175"/>
  <c r="H190" i="175"/>
  <c r="F190" i="175"/>
  <c r="D190" i="175"/>
  <c r="E190" i="175" s="1"/>
  <c r="B190" i="175"/>
  <c r="J189" i="175"/>
  <c r="I189" i="175"/>
  <c r="H189" i="175"/>
  <c r="F189" i="175"/>
  <c r="D189" i="175"/>
  <c r="E189" i="175" s="1"/>
  <c r="B189" i="175"/>
  <c r="J188" i="175"/>
  <c r="I188" i="175"/>
  <c r="H188" i="175"/>
  <c r="F188" i="175"/>
  <c r="D188" i="175"/>
  <c r="E188" i="175" s="1"/>
  <c r="B188" i="175"/>
  <c r="J187" i="175"/>
  <c r="I187" i="175"/>
  <c r="H187" i="175"/>
  <c r="F187" i="175"/>
  <c r="D187" i="175"/>
  <c r="E187" i="175" s="1"/>
  <c r="B187" i="175"/>
  <c r="J186" i="175"/>
  <c r="I186" i="175"/>
  <c r="H186" i="175"/>
  <c r="F186" i="175"/>
  <c r="D186" i="175"/>
  <c r="E186" i="175" s="1"/>
  <c r="B186" i="175"/>
  <c r="J185" i="175"/>
  <c r="I185" i="175"/>
  <c r="H185" i="175"/>
  <c r="F185" i="175"/>
  <c r="D185" i="175"/>
  <c r="E185" i="175" s="1"/>
  <c r="B185" i="175"/>
  <c r="J184" i="175"/>
  <c r="I184" i="175"/>
  <c r="H184" i="175"/>
  <c r="F184" i="175"/>
  <c r="D184" i="175"/>
  <c r="E184" i="175" s="1"/>
  <c r="B184" i="175"/>
  <c r="J183" i="175"/>
  <c r="I183" i="175"/>
  <c r="H183" i="175"/>
  <c r="F183" i="175"/>
  <c r="D183" i="175"/>
  <c r="E183" i="175" s="1"/>
  <c r="B183" i="175"/>
  <c r="J182" i="175"/>
  <c r="I182" i="175"/>
  <c r="H182" i="175"/>
  <c r="F182" i="175"/>
  <c r="D182" i="175"/>
  <c r="E182" i="175" s="1"/>
  <c r="B182" i="175"/>
  <c r="J181" i="175"/>
  <c r="I181" i="175"/>
  <c r="H181" i="175"/>
  <c r="F181" i="175"/>
  <c r="D181" i="175"/>
  <c r="E181" i="175" s="1"/>
  <c r="B181" i="175"/>
  <c r="J180" i="175"/>
  <c r="I180" i="175"/>
  <c r="H180" i="175"/>
  <c r="F180" i="175"/>
  <c r="D180" i="175"/>
  <c r="E180" i="175" s="1"/>
  <c r="B180" i="175"/>
  <c r="J179" i="175"/>
  <c r="I179" i="175"/>
  <c r="H179" i="175"/>
  <c r="F179" i="175"/>
  <c r="D179" i="175"/>
  <c r="E179" i="175" s="1"/>
  <c r="B179" i="175"/>
  <c r="J178" i="175"/>
  <c r="I178" i="175"/>
  <c r="H178" i="175"/>
  <c r="F178" i="175"/>
  <c r="D178" i="175"/>
  <c r="E178" i="175" s="1"/>
  <c r="B178" i="175"/>
  <c r="J177" i="175"/>
  <c r="I177" i="175"/>
  <c r="H177" i="175"/>
  <c r="F177" i="175"/>
  <c r="D177" i="175"/>
  <c r="E177" i="175" s="1"/>
  <c r="B177" i="175"/>
  <c r="J176" i="175"/>
  <c r="I176" i="175"/>
  <c r="H176" i="175"/>
  <c r="F176" i="175"/>
  <c r="D176" i="175"/>
  <c r="E176" i="175" s="1"/>
  <c r="B176" i="175"/>
  <c r="J175" i="175"/>
  <c r="I175" i="175"/>
  <c r="H175" i="175"/>
  <c r="F175" i="175"/>
  <c r="D175" i="175"/>
  <c r="E175" i="175" s="1"/>
  <c r="B175" i="175"/>
  <c r="J174" i="175"/>
  <c r="I174" i="175"/>
  <c r="H174" i="175"/>
  <c r="F174" i="175"/>
  <c r="D174" i="175"/>
  <c r="E174" i="175" s="1"/>
  <c r="B174" i="175"/>
  <c r="J173" i="175"/>
  <c r="I173" i="175"/>
  <c r="H173" i="175"/>
  <c r="F173" i="175"/>
  <c r="D173" i="175"/>
  <c r="E173" i="175" s="1"/>
  <c r="B173" i="175"/>
  <c r="J172" i="175"/>
  <c r="I172" i="175"/>
  <c r="H172" i="175"/>
  <c r="F172" i="175"/>
  <c r="D172" i="175"/>
  <c r="E172" i="175" s="1"/>
  <c r="B172" i="175"/>
  <c r="J171" i="175"/>
  <c r="I171" i="175"/>
  <c r="H171" i="175"/>
  <c r="F171" i="175"/>
  <c r="D171" i="175"/>
  <c r="E171" i="175" s="1"/>
  <c r="B171" i="175"/>
  <c r="J170" i="175"/>
  <c r="I170" i="175"/>
  <c r="H170" i="175"/>
  <c r="F170" i="175"/>
  <c r="D170" i="175"/>
  <c r="E170" i="175" s="1"/>
  <c r="B170" i="175"/>
  <c r="J169" i="175"/>
  <c r="I169" i="175"/>
  <c r="H169" i="175"/>
  <c r="F169" i="175"/>
  <c r="D169" i="175"/>
  <c r="E169" i="175" s="1"/>
  <c r="B169" i="175"/>
  <c r="J168" i="175"/>
  <c r="I168" i="175"/>
  <c r="H168" i="175"/>
  <c r="F168" i="175"/>
  <c r="D168" i="175"/>
  <c r="E168" i="175" s="1"/>
  <c r="B168" i="175"/>
  <c r="J167" i="175"/>
  <c r="I167" i="175"/>
  <c r="H167" i="175"/>
  <c r="F167" i="175"/>
  <c r="D167" i="175"/>
  <c r="E167" i="175" s="1"/>
  <c r="B167" i="175"/>
  <c r="J166" i="175"/>
  <c r="I166" i="175"/>
  <c r="H166" i="175"/>
  <c r="F166" i="175"/>
  <c r="D166" i="175"/>
  <c r="E166" i="175" s="1"/>
  <c r="B166" i="175"/>
  <c r="J165" i="175"/>
  <c r="I165" i="175"/>
  <c r="H165" i="175"/>
  <c r="F165" i="175"/>
  <c r="D165" i="175"/>
  <c r="E165" i="175" s="1"/>
  <c r="B165" i="175"/>
  <c r="J164" i="175"/>
  <c r="I164" i="175"/>
  <c r="H164" i="175"/>
  <c r="F164" i="175"/>
  <c r="D164" i="175"/>
  <c r="E164" i="175" s="1"/>
  <c r="B164" i="175"/>
  <c r="J163" i="175"/>
  <c r="I163" i="175"/>
  <c r="H163" i="175"/>
  <c r="F163" i="175"/>
  <c r="D163" i="175"/>
  <c r="E163" i="175" s="1"/>
  <c r="B163" i="175"/>
  <c r="J162" i="175"/>
  <c r="I162" i="175"/>
  <c r="H162" i="175"/>
  <c r="F162" i="175"/>
  <c r="D162" i="175"/>
  <c r="E162" i="175" s="1"/>
  <c r="B162" i="175"/>
  <c r="J161" i="175"/>
  <c r="I161" i="175"/>
  <c r="H161" i="175"/>
  <c r="F161" i="175"/>
  <c r="D161" i="175"/>
  <c r="E161" i="175" s="1"/>
  <c r="B161" i="175"/>
  <c r="J160" i="175"/>
  <c r="I160" i="175"/>
  <c r="H160" i="175"/>
  <c r="F160" i="175"/>
  <c r="D160" i="175"/>
  <c r="E160" i="175" s="1"/>
  <c r="B160" i="175"/>
  <c r="J159" i="175"/>
  <c r="I159" i="175"/>
  <c r="H159" i="175"/>
  <c r="F159" i="175"/>
  <c r="D159" i="175"/>
  <c r="E159" i="175" s="1"/>
  <c r="B159" i="175"/>
  <c r="J158" i="175"/>
  <c r="I158" i="175"/>
  <c r="H158" i="175"/>
  <c r="F158" i="175"/>
  <c r="D158" i="175"/>
  <c r="E158" i="175" s="1"/>
  <c r="B158" i="175"/>
  <c r="J157" i="175"/>
  <c r="I157" i="175"/>
  <c r="H157" i="175"/>
  <c r="F157" i="175"/>
  <c r="D157" i="175"/>
  <c r="E157" i="175" s="1"/>
  <c r="B157" i="175"/>
  <c r="J156" i="175"/>
  <c r="I156" i="175"/>
  <c r="H156" i="175"/>
  <c r="F156" i="175"/>
  <c r="D156" i="175"/>
  <c r="E156" i="175" s="1"/>
  <c r="B156" i="175"/>
  <c r="J155" i="175"/>
  <c r="I155" i="175"/>
  <c r="H155" i="175"/>
  <c r="F155" i="175"/>
  <c r="D155" i="175"/>
  <c r="E155" i="175" s="1"/>
  <c r="B155" i="175"/>
  <c r="J154" i="175"/>
  <c r="I154" i="175"/>
  <c r="H154" i="175"/>
  <c r="F154" i="175"/>
  <c r="D154" i="175"/>
  <c r="E154" i="175" s="1"/>
  <c r="B154" i="175"/>
  <c r="J153" i="175"/>
  <c r="I153" i="175"/>
  <c r="H153" i="175"/>
  <c r="F153" i="175"/>
  <c r="D153" i="175"/>
  <c r="E153" i="175" s="1"/>
  <c r="B153" i="175"/>
  <c r="J152" i="175"/>
  <c r="I152" i="175"/>
  <c r="H152" i="175"/>
  <c r="F152" i="175"/>
  <c r="D152" i="175"/>
  <c r="E152" i="175" s="1"/>
  <c r="B152" i="175"/>
  <c r="J151" i="175"/>
  <c r="I151" i="175"/>
  <c r="H151" i="175"/>
  <c r="F151" i="175"/>
  <c r="D151" i="175"/>
  <c r="E151" i="175" s="1"/>
  <c r="B151" i="175"/>
  <c r="J150" i="175"/>
  <c r="I150" i="175"/>
  <c r="H150" i="175"/>
  <c r="F150" i="175"/>
  <c r="D150" i="175"/>
  <c r="E150" i="175" s="1"/>
  <c r="B150" i="175"/>
  <c r="J149" i="175"/>
  <c r="I149" i="175"/>
  <c r="H149" i="175"/>
  <c r="F149" i="175"/>
  <c r="D149" i="175"/>
  <c r="E149" i="175" s="1"/>
  <c r="B149" i="175"/>
  <c r="J148" i="175"/>
  <c r="I148" i="175"/>
  <c r="H148" i="175"/>
  <c r="F148" i="175"/>
  <c r="D148" i="175"/>
  <c r="E148" i="175" s="1"/>
  <c r="B148" i="175"/>
  <c r="J147" i="175"/>
  <c r="I147" i="175"/>
  <c r="H147" i="175"/>
  <c r="F147" i="175"/>
  <c r="D147" i="175"/>
  <c r="E147" i="175" s="1"/>
  <c r="B147" i="175"/>
  <c r="J146" i="175"/>
  <c r="I146" i="175"/>
  <c r="H146" i="175"/>
  <c r="F146" i="175"/>
  <c r="D146" i="175"/>
  <c r="E146" i="175" s="1"/>
  <c r="B146" i="175"/>
  <c r="J145" i="175"/>
  <c r="I145" i="175"/>
  <c r="H145" i="175"/>
  <c r="F145" i="175"/>
  <c r="D145" i="175"/>
  <c r="E145" i="175" s="1"/>
  <c r="B145" i="175"/>
  <c r="J144" i="175"/>
  <c r="I144" i="175"/>
  <c r="H144" i="175"/>
  <c r="F144" i="175"/>
  <c r="D144" i="175"/>
  <c r="E144" i="175" s="1"/>
  <c r="B144" i="175"/>
  <c r="J143" i="175"/>
  <c r="I143" i="175"/>
  <c r="H143" i="175"/>
  <c r="F143" i="175"/>
  <c r="D143" i="175"/>
  <c r="E143" i="175" s="1"/>
  <c r="B143" i="175"/>
  <c r="J142" i="175"/>
  <c r="I142" i="175"/>
  <c r="H142" i="175"/>
  <c r="F142" i="175"/>
  <c r="D142" i="175"/>
  <c r="E142" i="175" s="1"/>
  <c r="B142" i="175"/>
  <c r="J141" i="175"/>
  <c r="I141" i="175"/>
  <c r="H141" i="175"/>
  <c r="F141" i="175"/>
  <c r="D141" i="175"/>
  <c r="E141" i="175" s="1"/>
  <c r="B141" i="175"/>
  <c r="J140" i="175"/>
  <c r="I140" i="175"/>
  <c r="H140" i="175"/>
  <c r="F140" i="175"/>
  <c r="D140" i="175"/>
  <c r="E140" i="175" s="1"/>
  <c r="B140" i="175"/>
  <c r="J139" i="175"/>
  <c r="I139" i="175"/>
  <c r="H139" i="175"/>
  <c r="F139" i="175"/>
  <c r="D139" i="175"/>
  <c r="E139" i="175" s="1"/>
  <c r="B139" i="175"/>
  <c r="J138" i="175"/>
  <c r="I138" i="175"/>
  <c r="H138" i="175"/>
  <c r="F138" i="175"/>
  <c r="D138" i="175"/>
  <c r="E138" i="175" s="1"/>
  <c r="B138" i="175"/>
  <c r="J137" i="175"/>
  <c r="I137" i="175"/>
  <c r="H137" i="175"/>
  <c r="F137" i="175"/>
  <c r="D137" i="175"/>
  <c r="E137" i="175" s="1"/>
  <c r="B137" i="175"/>
  <c r="J136" i="175"/>
  <c r="I136" i="175"/>
  <c r="H136" i="175"/>
  <c r="F136" i="175"/>
  <c r="D136" i="175"/>
  <c r="E136" i="175" s="1"/>
  <c r="B136" i="175"/>
  <c r="J135" i="175"/>
  <c r="I135" i="175"/>
  <c r="H135" i="175"/>
  <c r="F135" i="175"/>
  <c r="D135" i="175"/>
  <c r="E135" i="175" s="1"/>
  <c r="B135" i="175"/>
  <c r="J134" i="175"/>
  <c r="I134" i="175"/>
  <c r="H134" i="175"/>
  <c r="F134" i="175"/>
  <c r="D134" i="175"/>
  <c r="E134" i="175" s="1"/>
  <c r="B134" i="175"/>
  <c r="J133" i="175"/>
  <c r="I133" i="175"/>
  <c r="H133" i="175"/>
  <c r="F133" i="175"/>
  <c r="D133" i="175"/>
  <c r="E133" i="175" s="1"/>
  <c r="B133" i="175"/>
  <c r="J132" i="175"/>
  <c r="I132" i="175"/>
  <c r="H132" i="175"/>
  <c r="F132" i="175"/>
  <c r="D132" i="175"/>
  <c r="E132" i="175" s="1"/>
  <c r="B132" i="175"/>
  <c r="J131" i="175"/>
  <c r="I131" i="175"/>
  <c r="H131" i="175"/>
  <c r="F131" i="175"/>
  <c r="D131" i="175"/>
  <c r="E131" i="175" s="1"/>
  <c r="B131" i="175"/>
  <c r="J130" i="175"/>
  <c r="I130" i="175"/>
  <c r="H130" i="175"/>
  <c r="F130" i="175"/>
  <c r="D130" i="175"/>
  <c r="E130" i="175" s="1"/>
  <c r="B130" i="175"/>
  <c r="J129" i="175"/>
  <c r="I129" i="175"/>
  <c r="H129" i="175"/>
  <c r="F129" i="175"/>
  <c r="D129" i="175"/>
  <c r="E129" i="175" s="1"/>
  <c r="B129" i="175"/>
  <c r="J128" i="175"/>
  <c r="I128" i="175"/>
  <c r="H128" i="175"/>
  <c r="F128" i="175"/>
  <c r="D128" i="175"/>
  <c r="E128" i="175" s="1"/>
  <c r="B128" i="175"/>
  <c r="J127" i="175"/>
  <c r="I127" i="175"/>
  <c r="H127" i="175"/>
  <c r="F127" i="175"/>
  <c r="D127" i="175"/>
  <c r="E127" i="175" s="1"/>
  <c r="B127" i="175"/>
  <c r="J126" i="175"/>
  <c r="I126" i="175"/>
  <c r="H126" i="175"/>
  <c r="F126" i="175"/>
  <c r="D126" i="175"/>
  <c r="E126" i="175" s="1"/>
  <c r="B126" i="175"/>
  <c r="J125" i="175"/>
  <c r="I125" i="175"/>
  <c r="H125" i="175"/>
  <c r="F125" i="175"/>
  <c r="D125" i="175"/>
  <c r="E125" i="175" s="1"/>
  <c r="B125" i="175"/>
  <c r="J124" i="175"/>
  <c r="I124" i="175"/>
  <c r="H124" i="175"/>
  <c r="F124" i="175"/>
  <c r="D124" i="175"/>
  <c r="E124" i="175" s="1"/>
  <c r="B124" i="175"/>
  <c r="J123" i="175"/>
  <c r="I123" i="175"/>
  <c r="H123" i="175"/>
  <c r="F123" i="175"/>
  <c r="D123" i="175"/>
  <c r="E123" i="175" s="1"/>
  <c r="B123" i="175"/>
  <c r="J122" i="175"/>
  <c r="I122" i="175"/>
  <c r="H122" i="175"/>
  <c r="F122" i="175"/>
  <c r="D122" i="175"/>
  <c r="E122" i="175" s="1"/>
  <c r="B122" i="175"/>
  <c r="J121" i="175"/>
  <c r="I121" i="175"/>
  <c r="H121" i="175"/>
  <c r="F121" i="175"/>
  <c r="D121" i="175"/>
  <c r="E121" i="175" s="1"/>
  <c r="B121" i="175"/>
  <c r="J120" i="175"/>
  <c r="I120" i="175"/>
  <c r="H120" i="175"/>
  <c r="F120" i="175"/>
  <c r="D120" i="175"/>
  <c r="E120" i="175" s="1"/>
  <c r="B120" i="175"/>
  <c r="J119" i="175"/>
  <c r="I119" i="175"/>
  <c r="H119" i="175"/>
  <c r="F119" i="175"/>
  <c r="D119" i="175"/>
  <c r="E119" i="175" s="1"/>
  <c r="B119" i="175"/>
  <c r="J118" i="175"/>
  <c r="I118" i="175"/>
  <c r="H118" i="175"/>
  <c r="F118" i="175"/>
  <c r="D118" i="175"/>
  <c r="E118" i="175" s="1"/>
  <c r="B118" i="175"/>
  <c r="J117" i="175"/>
  <c r="I117" i="175"/>
  <c r="H117" i="175"/>
  <c r="F117" i="175"/>
  <c r="D117" i="175"/>
  <c r="E117" i="175" s="1"/>
  <c r="B117" i="175"/>
  <c r="J116" i="175"/>
  <c r="I116" i="175"/>
  <c r="H116" i="175"/>
  <c r="F116" i="175"/>
  <c r="D116" i="175"/>
  <c r="E116" i="175" s="1"/>
  <c r="B116" i="175"/>
  <c r="J115" i="175"/>
  <c r="I115" i="175"/>
  <c r="H115" i="175"/>
  <c r="F115" i="175"/>
  <c r="D115" i="175"/>
  <c r="E115" i="175" s="1"/>
  <c r="B115" i="175"/>
  <c r="J114" i="175"/>
  <c r="I114" i="175"/>
  <c r="H114" i="175"/>
  <c r="F114" i="175"/>
  <c r="D114" i="175"/>
  <c r="E114" i="175" s="1"/>
  <c r="B114" i="175"/>
  <c r="J113" i="175"/>
  <c r="I113" i="175"/>
  <c r="H113" i="175"/>
  <c r="F113" i="175"/>
  <c r="D113" i="175"/>
  <c r="E113" i="175" s="1"/>
  <c r="B113" i="175"/>
  <c r="J112" i="175"/>
  <c r="I112" i="175"/>
  <c r="H112" i="175"/>
  <c r="F112" i="175"/>
  <c r="D112" i="175"/>
  <c r="E112" i="175" s="1"/>
  <c r="B112" i="175"/>
  <c r="J111" i="175"/>
  <c r="I111" i="175"/>
  <c r="H111" i="175"/>
  <c r="F111" i="175"/>
  <c r="D111" i="175"/>
  <c r="E111" i="175" s="1"/>
  <c r="B111" i="175"/>
  <c r="J110" i="175"/>
  <c r="I110" i="175"/>
  <c r="H110" i="175"/>
  <c r="F110" i="175"/>
  <c r="D110" i="175"/>
  <c r="E110" i="175" s="1"/>
  <c r="B110" i="175"/>
  <c r="J109" i="175"/>
  <c r="I109" i="175"/>
  <c r="H109" i="175"/>
  <c r="F109" i="175"/>
  <c r="D109" i="175"/>
  <c r="E109" i="175" s="1"/>
  <c r="B109" i="175"/>
  <c r="J108" i="175"/>
  <c r="I108" i="175"/>
  <c r="H108" i="175"/>
  <c r="F108" i="175"/>
  <c r="D108" i="175"/>
  <c r="E108" i="175" s="1"/>
  <c r="B108" i="175"/>
  <c r="J107" i="175"/>
  <c r="I107" i="175"/>
  <c r="H107" i="175"/>
  <c r="F107" i="175"/>
  <c r="D107" i="175"/>
  <c r="E107" i="175" s="1"/>
  <c r="B107" i="175"/>
  <c r="J106" i="175"/>
  <c r="I106" i="175"/>
  <c r="H106" i="175"/>
  <c r="F106" i="175"/>
  <c r="D106" i="175"/>
  <c r="E106" i="175" s="1"/>
  <c r="B106" i="175"/>
  <c r="J105" i="175"/>
  <c r="I105" i="175"/>
  <c r="H105" i="175"/>
  <c r="F105" i="175"/>
  <c r="D105" i="175"/>
  <c r="E105" i="175" s="1"/>
  <c r="B105" i="175"/>
  <c r="J104" i="175"/>
  <c r="I104" i="175"/>
  <c r="H104" i="175"/>
  <c r="F104" i="175"/>
  <c r="D104" i="175"/>
  <c r="E104" i="175" s="1"/>
  <c r="B104" i="175"/>
  <c r="J103" i="175"/>
  <c r="I103" i="175"/>
  <c r="H103" i="175"/>
  <c r="F103" i="175"/>
  <c r="D103" i="175"/>
  <c r="E103" i="175" s="1"/>
  <c r="B103" i="175"/>
  <c r="J102" i="175"/>
  <c r="I102" i="175"/>
  <c r="H102" i="175"/>
  <c r="F102" i="175"/>
  <c r="D102" i="175"/>
  <c r="E102" i="175" s="1"/>
  <c r="B102" i="175"/>
  <c r="J101" i="175"/>
  <c r="I101" i="175"/>
  <c r="H101" i="175"/>
  <c r="F101" i="175"/>
  <c r="D101" i="175"/>
  <c r="E101" i="175" s="1"/>
  <c r="B101" i="175"/>
  <c r="J100" i="175"/>
  <c r="I100" i="175"/>
  <c r="H100" i="175"/>
  <c r="F100" i="175"/>
  <c r="D100" i="175"/>
  <c r="E100" i="175" s="1"/>
  <c r="B100" i="175"/>
  <c r="J99" i="175"/>
  <c r="I99" i="175"/>
  <c r="H99" i="175"/>
  <c r="F99" i="175"/>
  <c r="D99" i="175"/>
  <c r="E99" i="175" s="1"/>
  <c r="B99" i="175"/>
  <c r="J98" i="175"/>
  <c r="I98" i="175"/>
  <c r="H98" i="175"/>
  <c r="F98" i="175"/>
  <c r="D98" i="175"/>
  <c r="E98" i="175" s="1"/>
  <c r="B98" i="175"/>
  <c r="J97" i="175"/>
  <c r="I97" i="175"/>
  <c r="H97" i="175"/>
  <c r="F97" i="175"/>
  <c r="D97" i="175"/>
  <c r="E97" i="175" s="1"/>
  <c r="B97" i="175"/>
  <c r="J96" i="175"/>
  <c r="I96" i="175"/>
  <c r="H96" i="175"/>
  <c r="F96" i="175"/>
  <c r="D96" i="175"/>
  <c r="E96" i="175" s="1"/>
  <c r="B96" i="175"/>
  <c r="J95" i="175"/>
  <c r="I95" i="175"/>
  <c r="H95" i="175"/>
  <c r="F95" i="175"/>
  <c r="D95" i="175"/>
  <c r="E95" i="175" s="1"/>
  <c r="B95" i="175"/>
  <c r="J94" i="175"/>
  <c r="I94" i="175"/>
  <c r="H94" i="175"/>
  <c r="F94" i="175"/>
  <c r="D94" i="175"/>
  <c r="E94" i="175" s="1"/>
  <c r="B94" i="175"/>
  <c r="J93" i="175"/>
  <c r="I93" i="175"/>
  <c r="H93" i="175"/>
  <c r="F93" i="175"/>
  <c r="D93" i="175"/>
  <c r="E93" i="175" s="1"/>
  <c r="B93" i="175"/>
  <c r="J92" i="175"/>
  <c r="I92" i="175"/>
  <c r="H92" i="175"/>
  <c r="F92" i="175"/>
  <c r="D92" i="175"/>
  <c r="E92" i="175" s="1"/>
  <c r="B92" i="175"/>
  <c r="J91" i="175"/>
  <c r="I91" i="175"/>
  <c r="H91" i="175"/>
  <c r="F91" i="175"/>
  <c r="D91" i="175"/>
  <c r="E91" i="175" s="1"/>
  <c r="B91" i="175"/>
  <c r="J90" i="175"/>
  <c r="I90" i="175"/>
  <c r="H90" i="175"/>
  <c r="F90" i="175"/>
  <c r="D90" i="175"/>
  <c r="E90" i="175" s="1"/>
  <c r="B90" i="175"/>
  <c r="J89" i="175"/>
  <c r="I89" i="175"/>
  <c r="H89" i="175"/>
  <c r="F89" i="175"/>
  <c r="D89" i="175"/>
  <c r="E89" i="175" s="1"/>
  <c r="B89" i="175"/>
  <c r="J88" i="175"/>
  <c r="I88" i="175"/>
  <c r="H88" i="175"/>
  <c r="F88" i="175"/>
  <c r="D88" i="175"/>
  <c r="E88" i="175" s="1"/>
  <c r="B88" i="175"/>
  <c r="J87" i="175"/>
  <c r="I87" i="175"/>
  <c r="H87" i="175"/>
  <c r="F87" i="175"/>
  <c r="D87" i="175"/>
  <c r="E87" i="175" s="1"/>
  <c r="B87" i="175"/>
  <c r="J86" i="175"/>
  <c r="B86" i="175"/>
  <c r="J85" i="175"/>
  <c r="B85" i="175"/>
  <c r="J84" i="175"/>
  <c r="B84" i="175"/>
  <c r="J83" i="175"/>
  <c r="B83" i="175"/>
  <c r="J82" i="175"/>
  <c r="B82" i="175"/>
  <c r="J81" i="175"/>
  <c r="B81" i="175"/>
  <c r="J80" i="175"/>
  <c r="B80" i="175"/>
  <c r="J79" i="175"/>
  <c r="B79" i="175"/>
  <c r="J78" i="175"/>
  <c r="B78" i="175"/>
  <c r="J77" i="175"/>
  <c r="B77" i="175"/>
  <c r="J76" i="175"/>
  <c r="B76" i="175"/>
  <c r="J75" i="175"/>
  <c r="B75" i="175"/>
  <c r="J74" i="175"/>
  <c r="B74" i="175"/>
  <c r="J73" i="175"/>
  <c r="B73" i="175"/>
  <c r="J72" i="175"/>
  <c r="B72" i="175"/>
  <c r="J71" i="175"/>
  <c r="B71" i="175"/>
  <c r="J70" i="175"/>
  <c r="B70" i="175"/>
  <c r="J69" i="175"/>
  <c r="B69" i="175"/>
  <c r="J68" i="175"/>
  <c r="B68" i="175"/>
  <c r="J67" i="175"/>
  <c r="B67" i="175"/>
  <c r="J66" i="175"/>
  <c r="B66" i="175"/>
  <c r="J65" i="175"/>
  <c r="B65" i="175"/>
  <c r="J64" i="175"/>
  <c r="B64" i="175"/>
  <c r="J63" i="175"/>
  <c r="B63" i="175"/>
  <c r="J62" i="175"/>
  <c r="B62" i="175"/>
  <c r="J61" i="175"/>
  <c r="B61" i="175"/>
  <c r="J60" i="175"/>
  <c r="B60" i="175"/>
  <c r="J59" i="175"/>
  <c r="B59" i="175"/>
  <c r="J58" i="175"/>
  <c r="B58" i="175"/>
  <c r="J57" i="175"/>
  <c r="B57" i="175"/>
  <c r="J56" i="175"/>
  <c r="B56" i="175"/>
  <c r="J55" i="175"/>
  <c r="B55" i="175"/>
  <c r="J54" i="175"/>
  <c r="B54" i="175"/>
  <c r="J53" i="175"/>
  <c r="B53" i="175"/>
  <c r="J52" i="175"/>
  <c r="B52" i="175"/>
  <c r="J51" i="175"/>
  <c r="B51" i="175"/>
  <c r="J50" i="175"/>
  <c r="B50" i="175"/>
  <c r="J49" i="175"/>
  <c r="B49" i="175"/>
  <c r="J48" i="175"/>
  <c r="B48" i="175"/>
  <c r="J47" i="175"/>
  <c r="B47" i="175"/>
  <c r="J46" i="175"/>
  <c r="B46" i="175"/>
  <c r="J45" i="175"/>
  <c r="B45" i="175"/>
  <c r="J44" i="175"/>
  <c r="B44" i="175"/>
  <c r="J43" i="175"/>
  <c r="B43" i="175"/>
  <c r="J42" i="175"/>
  <c r="B42" i="175"/>
  <c r="J41" i="175"/>
  <c r="B41" i="175"/>
  <c r="J40" i="175"/>
  <c r="B40" i="175"/>
  <c r="J39" i="175"/>
  <c r="B39" i="175"/>
  <c r="J38" i="175"/>
  <c r="B38" i="175"/>
  <c r="J37" i="175"/>
  <c r="B37" i="175"/>
  <c r="J36" i="175"/>
  <c r="B36" i="175"/>
  <c r="J35" i="175"/>
  <c r="B35" i="175"/>
  <c r="J34" i="175"/>
  <c r="B34" i="175"/>
  <c r="J33" i="175"/>
  <c r="B33" i="175"/>
  <c r="J32" i="175"/>
  <c r="B32" i="175"/>
  <c r="J31" i="175"/>
  <c r="B31" i="175"/>
  <c r="J30" i="175"/>
  <c r="B30" i="175"/>
  <c r="J29" i="175"/>
  <c r="B29" i="175"/>
  <c r="J28" i="175"/>
  <c r="B28" i="175"/>
  <c r="J27" i="175"/>
  <c r="D27" i="175"/>
  <c r="E27" i="175" s="1"/>
  <c r="B27" i="175"/>
  <c r="F26" i="175"/>
  <c r="E22" i="175"/>
  <c r="E21" i="175"/>
  <c r="J17" i="175"/>
  <c r="E14" i="175" a="1"/>
  <c r="E14" i="175" s="1"/>
  <c r="J20" i="175" s="1"/>
  <c r="L13" i="175"/>
  <c r="G12" i="175"/>
  <c r="B17" i="159"/>
  <c r="C47" i="180" l="1"/>
  <c r="C37" i="180"/>
  <c r="C30" i="180"/>
  <c r="K20" i="179"/>
  <c r="L20" i="179" s="1"/>
  <c r="M20" i="179" s="1"/>
  <c r="J61" i="180" s="1"/>
  <c r="K62" i="180" s="1"/>
  <c r="E23" i="179"/>
  <c r="E16" i="179"/>
  <c r="J20" i="179"/>
  <c r="J28" i="180" s="1"/>
  <c r="A9" i="181"/>
  <c r="E7" i="181"/>
  <c r="E14" i="181"/>
  <c r="E3" i="181"/>
  <c r="E10" i="181"/>
  <c r="C24" i="178"/>
  <c r="C47" i="176"/>
  <c r="C37" i="176"/>
  <c r="K20" i="175"/>
  <c r="L20" i="175" s="1"/>
  <c r="E16" i="175"/>
  <c r="K36" i="176" s="1"/>
  <c r="K17" i="175"/>
  <c r="E23" i="175"/>
  <c r="A9" i="177"/>
  <c r="E14" i="177"/>
  <c r="E3" i="177"/>
  <c r="E7" i="177"/>
  <c r="K35" i="180" l="1"/>
  <c r="F27" i="179"/>
  <c r="E19" i="179"/>
  <c r="N17" i="179" s="1"/>
  <c r="J18" i="180" s="1"/>
  <c r="K29" i="180"/>
  <c r="K30" i="180" s="1"/>
  <c r="K36" i="180"/>
  <c r="J33" i="180"/>
  <c r="A10" i="181"/>
  <c r="J34" i="180"/>
  <c r="M20" i="175"/>
  <c r="J61" i="176" s="1"/>
  <c r="K62" i="176" s="1"/>
  <c r="E19" i="175"/>
  <c r="N17" i="175" s="1"/>
  <c r="J18" i="176" s="1"/>
  <c r="F27" i="175"/>
  <c r="A10" i="177"/>
  <c r="K29" i="176"/>
  <c r="J34" i="176" s="1"/>
  <c r="K37" i="180" l="1"/>
  <c r="A11" i="181"/>
  <c r="G27" i="179"/>
  <c r="D28" i="179"/>
  <c r="E28" i="179" s="1"/>
  <c r="F28" i="179" s="1"/>
  <c r="D28" i="175"/>
  <c r="A11" i="177"/>
  <c r="G27" i="175"/>
  <c r="J28" i="176"/>
  <c r="J33" i="176"/>
  <c r="D29" i="179" l="1"/>
  <c r="E29" i="179" s="1"/>
  <c r="F29" i="179" s="1"/>
  <c r="G28" i="179"/>
  <c r="H27" i="179"/>
  <c r="I27" i="179" s="1"/>
  <c r="A12" i="181"/>
  <c r="K35" i="176"/>
  <c r="K37" i="176" s="1"/>
  <c r="K30" i="176"/>
  <c r="A12" i="177"/>
  <c r="E28" i="175"/>
  <c r="G28" i="175"/>
  <c r="H27" i="175"/>
  <c r="I27" i="175" s="1"/>
  <c r="D30" i="179" l="1"/>
  <c r="E30" i="179" s="1"/>
  <c r="F30" i="179" s="1"/>
  <c r="H28" i="179"/>
  <c r="I28" i="179" s="1"/>
  <c r="G29" i="179"/>
  <c r="G30" i="179" s="1"/>
  <c r="G31" i="179" s="1"/>
  <c r="C12" i="181"/>
  <c r="B12" i="181"/>
  <c r="A13" i="181"/>
  <c r="A13" i="177"/>
  <c r="F28" i="175"/>
  <c r="H28" i="175"/>
  <c r="I28" i="175" s="1"/>
  <c r="G29" i="175"/>
  <c r="G30" i="175" s="1"/>
  <c r="G32" i="179" l="1"/>
  <c r="C13" i="181"/>
  <c r="A14" i="181"/>
  <c r="B13" i="181"/>
  <c r="H29" i="179"/>
  <c r="D31" i="179"/>
  <c r="E31" i="179" s="1"/>
  <c r="F31" i="179" s="1"/>
  <c r="H29" i="175"/>
  <c r="I29" i="175" s="1"/>
  <c r="G31" i="175"/>
  <c r="D29" i="175"/>
  <c r="A14" i="177"/>
  <c r="C13" i="177"/>
  <c r="B13" i="177"/>
  <c r="D32" i="179" l="1"/>
  <c r="E32" i="179" s="1"/>
  <c r="F32" i="179" s="1"/>
  <c r="I29" i="179"/>
  <c r="H30" i="179"/>
  <c r="G33" i="179"/>
  <c r="B14" i="181"/>
  <c r="A15" i="181"/>
  <c r="C14" i="181"/>
  <c r="G32" i="175"/>
  <c r="G33" i="175" s="1"/>
  <c r="E29" i="175"/>
  <c r="B14" i="177"/>
  <c r="A15" i="177"/>
  <c r="C14" i="177"/>
  <c r="H30" i="175"/>
  <c r="I30" i="175" s="1"/>
  <c r="A16" i="181" l="1"/>
  <c r="C15" i="181"/>
  <c r="B15" i="181"/>
  <c r="I30" i="179"/>
  <c r="H31" i="179"/>
  <c r="D33" i="179"/>
  <c r="E33" i="179" s="1"/>
  <c r="F33" i="179" s="1"/>
  <c r="G34" i="179"/>
  <c r="G35" i="179" s="1"/>
  <c r="G36" i="179" s="1"/>
  <c r="C15" i="177"/>
  <c r="B15" i="177"/>
  <c r="A16" i="177"/>
  <c r="G34" i="175"/>
  <c r="F29" i="175"/>
  <c r="H31" i="175"/>
  <c r="I31" i="175" s="1"/>
  <c r="G37" i="179" l="1"/>
  <c r="D34" i="179"/>
  <c r="E34" i="179" s="1"/>
  <c r="F34" i="179" s="1"/>
  <c r="I31" i="179"/>
  <c r="H32" i="179"/>
  <c r="C16" i="181"/>
  <c r="B16" i="181"/>
  <c r="A17" i="181"/>
  <c r="H32" i="175"/>
  <c r="I32" i="175" s="1"/>
  <c r="D30" i="175"/>
  <c r="C16" i="177"/>
  <c r="B16" i="177"/>
  <c r="A17" i="177"/>
  <c r="G35" i="175"/>
  <c r="D35" i="179" l="1"/>
  <c r="E35" i="179" s="1"/>
  <c r="F35" i="179" s="1"/>
  <c r="I32" i="179"/>
  <c r="H33" i="179"/>
  <c r="G38" i="179"/>
  <c r="C17" i="181"/>
  <c r="B17" i="181"/>
  <c r="A18" i="181"/>
  <c r="H33" i="175"/>
  <c r="E30" i="175"/>
  <c r="C17" i="177"/>
  <c r="B17" i="177"/>
  <c r="A18" i="177"/>
  <c r="G36" i="175"/>
  <c r="I33" i="179" l="1"/>
  <c r="H34" i="179"/>
  <c r="G39" i="179"/>
  <c r="D36" i="179"/>
  <c r="E36" i="179" s="1"/>
  <c r="F36" i="179" s="1"/>
  <c r="A19" i="181"/>
  <c r="C18" i="181"/>
  <c r="B18" i="181"/>
  <c r="I33" i="175"/>
  <c r="H34" i="175"/>
  <c r="G37" i="175"/>
  <c r="A19" i="177"/>
  <c r="C18" i="177"/>
  <c r="B18" i="177"/>
  <c r="F30" i="175"/>
  <c r="D37" i="179" l="1"/>
  <c r="E37" i="179" s="1"/>
  <c r="F37" i="179" s="1"/>
  <c r="G40" i="179"/>
  <c r="B19" i="181"/>
  <c r="A20" i="181"/>
  <c r="C19" i="181"/>
  <c r="I34" i="179"/>
  <c r="H35" i="179"/>
  <c r="I34" i="175"/>
  <c r="H35" i="175"/>
  <c r="D31" i="175"/>
  <c r="E31" i="175" s="1"/>
  <c r="F31" i="175" s="1"/>
  <c r="B19" i="177"/>
  <c r="A20" i="177"/>
  <c r="C19" i="177"/>
  <c r="G38" i="175"/>
  <c r="D38" i="179" l="1"/>
  <c r="E38" i="179" s="1"/>
  <c r="F38" i="179" s="1"/>
  <c r="B20" i="181"/>
  <c r="A21" i="181"/>
  <c r="C20" i="181"/>
  <c r="G41" i="179"/>
  <c r="I35" i="179"/>
  <c r="H36" i="179"/>
  <c r="I35" i="175"/>
  <c r="H36" i="175"/>
  <c r="D32" i="175"/>
  <c r="E32" i="175" s="1"/>
  <c r="F32" i="175" s="1"/>
  <c r="B20" i="177"/>
  <c r="A21" i="177"/>
  <c r="C20" i="177"/>
  <c r="G39" i="175"/>
  <c r="C18" i="182" l="1"/>
  <c r="E29" i="182" s="1"/>
  <c r="E16" i="164"/>
  <c r="L25" i="164" s="1"/>
  <c r="K22" i="165" s="1"/>
  <c r="G42" i="179"/>
  <c r="A22" i="181"/>
  <c r="B21" i="181"/>
  <c r="C21" i="181"/>
  <c r="D39" i="179"/>
  <c r="L17" i="179"/>
  <c r="K22" i="180" s="1"/>
  <c r="I36" i="179"/>
  <c r="H37" i="179"/>
  <c r="I36" i="175"/>
  <c r="H37" i="175"/>
  <c r="G40" i="175"/>
  <c r="A22" i="177"/>
  <c r="C21" i="177"/>
  <c r="B21" i="177"/>
  <c r="D33" i="175"/>
  <c r="E33" i="175" s="1"/>
  <c r="F33" i="175" s="1"/>
  <c r="E39" i="179" l="1"/>
  <c r="A23" i="181"/>
  <c r="C22" i="181"/>
  <c r="B22" i="181"/>
  <c r="I37" i="179"/>
  <c r="H38" i="179"/>
  <c r="G43" i="179"/>
  <c r="I37" i="175"/>
  <c r="H38" i="175"/>
  <c r="M17" i="175" s="1"/>
  <c r="K21" i="176" s="1"/>
  <c r="D34" i="175"/>
  <c r="E34" i="175" s="1"/>
  <c r="F34" i="175" s="1"/>
  <c r="A23" i="177"/>
  <c r="C22" i="177"/>
  <c r="B22" i="177"/>
  <c r="G41" i="175"/>
  <c r="R39" i="175" s="1"/>
  <c r="C19" i="182" l="1"/>
  <c r="E17" i="164"/>
  <c r="M25" i="164" s="1"/>
  <c r="P34" i="179"/>
  <c r="M17" i="179"/>
  <c r="K21" i="180" s="1"/>
  <c r="I38" i="179"/>
  <c r="H39" i="179"/>
  <c r="A24" i="181"/>
  <c r="C23" i="181"/>
  <c r="B23" i="181"/>
  <c r="G44" i="179"/>
  <c r="F39" i="179"/>
  <c r="I38" i="175"/>
  <c r="H39" i="175"/>
  <c r="D35" i="175"/>
  <c r="E35" i="175" s="1"/>
  <c r="F35" i="175" s="1"/>
  <c r="G42" i="175"/>
  <c r="F20" i="161" s="1"/>
  <c r="B23" i="177"/>
  <c r="C23" i="177"/>
  <c r="A24" i="177"/>
  <c r="P35" i="179" l="1"/>
  <c r="P36" i="179" s="1"/>
  <c r="C20" i="182"/>
  <c r="C23" i="182" s="1"/>
  <c r="E18" i="164"/>
  <c r="C24" i="182"/>
  <c r="E30" i="182"/>
  <c r="K24" i="180"/>
  <c r="K23" i="180"/>
  <c r="J20" i="180"/>
  <c r="J19" i="180"/>
  <c r="C24" i="181"/>
  <c r="B24" i="181"/>
  <c r="A25" i="181"/>
  <c r="D40" i="179"/>
  <c r="I39" i="179"/>
  <c r="H40" i="179"/>
  <c r="G45" i="179"/>
  <c r="I39" i="175"/>
  <c r="H40" i="175"/>
  <c r="G43" i="175"/>
  <c r="D36" i="175"/>
  <c r="E36" i="175" s="1"/>
  <c r="F36" i="175" s="1"/>
  <c r="C24" i="177"/>
  <c r="B24" i="177"/>
  <c r="A25" i="177"/>
  <c r="E33" i="182" l="1"/>
  <c r="C25" i="182"/>
  <c r="F31" i="182" s="1"/>
  <c r="F32" i="182" s="1"/>
  <c r="F33" i="182" s="1"/>
  <c r="I40" i="179"/>
  <c r="H41" i="179"/>
  <c r="G46" i="179"/>
  <c r="E40" i="179"/>
  <c r="C25" i="181"/>
  <c r="B25" i="181"/>
  <c r="A26" i="181"/>
  <c r="H41" i="175"/>
  <c r="I40" i="175"/>
  <c r="C25" i="177"/>
  <c r="B25" i="177"/>
  <c r="A26" i="177"/>
  <c r="G44" i="175"/>
  <c r="D37" i="175"/>
  <c r="E37" i="175" s="1"/>
  <c r="F37" i="175" s="1"/>
  <c r="R45" i="175" l="1"/>
  <c r="E17" i="161" s="1"/>
  <c r="C41" i="178"/>
  <c r="G47" i="179"/>
  <c r="F40" i="179"/>
  <c r="A27" i="181"/>
  <c r="C26" i="181"/>
  <c r="B26" i="181"/>
  <c r="I41" i="179"/>
  <c r="H42" i="179"/>
  <c r="I41" i="175"/>
  <c r="H42" i="175"/>
  <c r="D38" i="175"/>
  <c r="E38" i="175" s="1"/>
  <c r="F38" i="175" s="1"/>
  <c r="L17" i="175" s="1"/>
  <c r="K22" i="176" s="1"/>
  <c r="J19" i="176" s="1"/>
  <c r="G45" i="175"/>
  <c r="A27" i="177"/>
  <c r="B26" i="177"/>
  <c r="C26" i="177"/>
  <c r="R46" i="175" l="1"/>
  <c r="E18" i="161" s="1"/>
  <c r="N25" i="161" s="1"/>
  <c r="C33" i="178"/>
  <c r="B27" i="181"/>
  <c r="A28" i="181"/>
  <c r="C27" i="181"/>
  <c r="D41" i="179"/>
  <c r="G48" i="179"/>
  <c r="I42" i="179"/>
  <c r="H43" i="179"/>
  <c r="K24" i="176"/>
  <c r="J20" i="176"/>
  <c r="K23" i="176"/>
  <c r="I42" i="175"/>
  <c r="H43" i="175"/>
  <c r="D39" i="175"/>
  <c r="B27" i="177"/>
  <c r="A28" i="177"/>
  <c r="C27" i="177"/>
  <c r="G46" i="175"/>
  <c r="B28" i="181" l="1"/>
  <c r="A29" i="181"/>
  <c r="C28" i="181"/>
  <c r="I43" i="179"/>
  <c r="H44" i="179"/>
  <c r="G49" i="179"/>
  <c r="E41" i="179"/>
  <c r="I43" i="175"/>
  <c r="H44" i="175"/>
  <c r="G47" i="175"/>
  <c r="B28" i="177"/>
  <c r="A29" i="177"/>
  <c r="C28" i="177"/>
  <c r="E39" i="175"/>
  <c r="G50" i="179" l="1"/>
  <c r="A30" i="181"/>
  <c r="B29" i="181"/>
  <c r="C29" i="181"/>
  <c r="F41" i="179"/>
  <c r="I44" i="179"/>
  <c r="H45" i="179"/>
  <c r="I44" i="175"/>
  <c r="H45" i="175"/>
  <c r="F39" i="175"/>
  <c r="G48" i="175"/>
  <c r="A30" i="177"/>
  <c r="C29" i="177"/>
  <c r="B29" i="177"/>
  <c r="D42" i="179" l="1"/>
  <c r="A31" i="181"/>
  <c r="C30" i="181"/>
  <c r="B30" i="181"/>
  <c r="G51" i="179"/>
  <c r="I45" i="179"/>
  <c r="H46" i="179"/>
  <c r="I45" i="175"/>
  <c r="H46" i="175"/>
  <c r="A31" i="177"/>
  <c r="C30" i="177"/>
  <c r="B30" i="177"/>
  <c r="G49" i="175"/>
  <c r="D40" i="175"/>
  <c r="G52" i="179" l="1"/>
  <c r="A32" i="181"/>
  <c r="C31" i="181"/>
  <c r="B31" i="181"/>
  <c r="I46" i="179"/>
  <c r="H47" i="179"/>
  <c r="E42" i="179"/>
  <c r="I46" i="175"/>
  <c r="H47" i="175"/>
  <c r="E40" i="175"/>
  <c r="G50" i="175"/>
  <c r="A32" i="177"/>
  <c r="C31" i="177"/>
  <c r="B31" i="177"/>
  <c r="F42" i="179" l="1"/>
  <c r="I47" i="179"/>
  <c r="H48" i="179"/>
  <c r="C32" i="181"/>
  <c r="B32" i="181"/>
  <c r="G53" i="179"/>
  <c r="I47" i="175"/>
  <c r="H48" i="175"/>
  <c r="C32" i="177"/>
  <c r="B32" i="177"/>
  <c r="G51" i="175"/>
  <c r="F40" i="175"/>
  <c r="I48" i="179" l="1"/>
  <c r="H49" i="179"/>
  <c r="G54" i="179"/>
  <c r="D43" i="179"/>
  <c r="E43" i="179" s="1"/>
  <c r="F43" i="179" s="1"/>
  <c r="I48" i="175"/>
  <c r="H49" i="175"/>
  <c r="D41" i="175"/>
  <c r="R37" i="175" s="1"/>
  <c r="G52" i="175"/>
  <c r="D44" i="179" l="1"/>
  <c r="E44" i="179" s="1"/>
  <c r="F44" i="179" s="1"/>
  <c r="G55" i="179"/>
  <c r="I49" i="179"/>
  <c r="H50" i="179"/>
  <c r="I49" i="175"/>
  <c r="H50" i="175"/>
  <c r="G53" i="175"/>
  <c r="E41" i="175"/>
  <c r="R38" i="175" s="1"/>
  <c r="G56" i="179" l="1"/>
  <c r="D45" i="179"/>
  <c r="E45" i="179" s="1"/>
  <c r="F45" i="179" s="1"/>
  <c r="I50" i="179"/>
  <c r="H51" i="179"/>
  <c r="I50" i="175"/>
  <c r="H51" i="175"/>
  <c r="F41" i="175"/>
  <c r="G54" i="175"/>
  <c r="R44" i="175" l="1"/>
  <c r="E16" i="161" s="1"/>
  <c r="C25" i="178"/>
  <c r="C26" i="178" s="1"/>
  <c r="C34" i="178" s="1"/>
  <c r="C35" i="178" s="1"/>
  <c r="D46" i="179"/>
  <c r="E46" i="179" s="1"/>
  <c r="F46" i="179" s="1"/>
  <c r="I51" i="179"/>
  <c r="H52" i="179"/>
  <c r="G57" i="179"/>
  <c r="I51" i="175"/>
  <c r="H52" i="175"/>
  <c r="G55" i="175"/>
  <c r="D42" i="175"/>
  <c r="D20" i="161" s="1"/>
  <c r="E22" i="161" l="1"/>
  <c r="I52" i="179"/>
  <c r="H53" i="179"/>
  <c r="G58" i="179"/>
  <c r="D47" i="179"/>
  <c r="E47" i="179" s="1"/>
  <c r="F47" i="179" s="1"/>
  <c r="I52" i="175"/>
  <c r="H53" i="175"/>
  <c r="E42" i="175"/>
  <c r="E20" i="161" s="1"/>
  <c r="G56" i="175"/>
  <c r="G59" i="179" l="1"/>
  <c r="D48" i="179"/>
  <c r="E48" i="179" s="1"/>
  <c r="F48" i="179" s="1"/>
  <c r="I53" i="179"/>
  <c r="H54" i="179"/>
  <c r="I53" i="175"/>
  <c r="H54" i="175"/>
  <c r="G57" i="175"/>
  <c r="F42" i="175"/>
  <c r="D49" i="179" l="1"/>
  <c r="E49" i="179" s="1"/>
  <c r="F49" i="179" s="1"/>
  <c r="I54" i="179"/>
  <c r="H55" i="179"/>
  <c r="G60" i="179"/>
  <c r="I54" i="175"/>
  <c r="H55" i="175"/>
  <c r="D43" i="175"/>
  <c r="E43" i="175" s="1"/>
  <c r="F43" i="175" s="1"/>
  <c r="G58" i="175"/>
  <c r="D50" i="179" l="1"/>
  <c r="E50" i="179" s="1"/>
  <c r="F50" i="179" s="1"/>
  <c r="G61" i="179"/>
  <c r="I55" i="179"/>
  <c r="H56" i="179"/>
  <c r="I55" i="175"/>
  <c r="H56" i="175"/>
  <c r="D44" i="175"/>
  <c r="E44" i="175" s="1"/>
  <c r="F44" i="175" s="1"/>
  <c r="G59" i="175"/>
  <c r="D51" i="179" l="1"/>
  <c r="G62" i="179"/>
  <c r="I56" i="179"/>
  <c r="H57" i="179"/>
  <c r="I56" i="175"/>
  <c r="H57" i="175"/>
  <c r="D45" i="175"/>
  <c r="E45" i="175" s="1"/>
  <c r="F45" i="175" s="1"/>
  <c r="G60" i="175"/>
  <c r="L102" i="2"/>
  <c r="G63" i="179" l="1"/>
  <c r="I57" i="179"/>
  <c r="H58" i="179"/>
  <c r="E51" i="179"/>
  <c r="I57" i="175"/>
  <c r="H58" i="175"/>
  <c r="G61" i="175"/>
  <c r="D46" i="175"/>
  <c r="E46" i="175" s="1"/>
  <c r="F46" i="175" s="1"/>
  <c r="F51" i="179" l="1"/>
  <c r="I58" i="179"/>
  <c r="H59" i="179"/>
  <c r="G64" i="179"/>
  <c r="I58" i="175"/>
  <c r="H59" i="175"/>
  <c r="D47" i="175"/>
  <c r="E47" i="175" s="1"/>
  <c r="F47" i="175" s="1"/>
  <c r="G62" i="175"/>
  <c r="G65" i="179" l="1"/>
  <c r="I59" i="179"/>
  <c r="H60" i="179"/>
  <c r="D52" i="179"/>
  <c r="I59" i="175"/>
  <c r="H60" i="175"/>
  <c r="D48" i="175"/>
  <c r="E48" i="175" s="1"/>
  <c r="F48" i="175" s="1"/>
  <c r="G63" i="175"/>
  <c r="E52" i="179" l="1"/>
  <c r="I60" i="179"/>
  <c r="H61" i="179"/>
  <c r="G66" i="179"/>
  <c r="I60" i="175"/>
  <c r="H61" i="175"/>
  <c r="D49" i="175"/>
  <c r="E49" i="175" s="1"/>
  <c r="F49" i="175" s="1"/>
  <c r="G64" i="175"/>
  <c r="G67" i="179" l="1"/>
  <c r="I61" i="179"/>
  <c r="H62" i="179"/>
  <c r="F52" i="179"/>
  <c r="I61" i="175"/>
  <c r="H62" i="175"/>
  <c r="D50" i="175"/>
  <c r="G65" i="175"/>
  <c r="I62" i="179" l="1"/>
  <c r="H63" i="179"/>
  <c r="D53" i="179"/>
  <c r="G68" i="179"/>
  <c r="I62" i="175"/>
  <c r="H63" i="175"/>
  <c r="G66" i="175"/>
  <c r="E50" i="175"/>
  <c r="E53" i="179" l="1"/>
  <c r="G69" i="179"/>
  <c r="I63" i="179"/>
  <c r="H64" i="179"/>
  <c r="I63" i="175"/>
  <c r="H64" i="175"/>
  <c r="G67" i="175"/>
  <c r="F50" i="175"/>
  <c r="I64" i="179" l="1"/>
  <c r="H65" i="179"/>
  <c r="G70" i="179"/>
  <c r="F53" i="179"/>
  <c r="I64" i="175"/>
  <c r="H65" i="175"/>
  <c r="D51" i="175"/>
  <c r="G68" i="175"/>
  <c r="D54" i="179" l="1"/>
  <c r="I65" i="179"/>
  <c r="H66" i="179"/>
  <c r="G71" i="179"/>
  <c r="I65" i="175"/>
  <c r="H66" i="175"/>
  <c r="G69" i="175"/>
  <c r="E51" i="175"/>
  <c r="G72" i="179" l="1"/>
  <c r="I66" i="179"/>
  <c r="H67" i="179"/>
  <c r="E54" i="179"/>
  <c r="I66" i="175"/>
  <c r="H67" i="175"/>
  <c r="G70" i="175"/>
  <c r="F51" i="175"/>
  <c r="G73" i="179" l="1"/>
  <c r="F54" i="179"/>
  <c r="I67" i="179"/>
  <c r="H68" i="179"/>
  <c r="I67" i="175"/>
  <c r="H68" i="175"/>
  <c r="D52" i="175"/>
  <c r="G71" i="175"/>
  <c r="I68" i="179" l="1"/>
  <c r="H69" i="179"/>
  <c r="D55" i="179"/>
  <c r="E55" i="179" s="1"/>
  <c r="F55" i="179" s="1"/>
  <c r="G74" i="179"/>
  <c r="I68" i="175"/>
  <c r="H69" i="175"/>
  <c r="G72" i="175"/>
  <c r="E52" i="175"/>
  <c r="D56" i="179" l="1"/>
  <c r="E56" i="179" s="1"/>
  <c r="F56" i="179" s="1"/>
  <c r="I69" i="179"/>
  <c r="H70" i="179"/>
  <c r="G75" i="179"/>
  <c r="I69" i="175"/>
  <c r="H70" i="175"/>
  <c r="G73" i="175"/>
  <c r="F52" i="175"/>
  <c r="D57" i="179" l="1"/>
  <c r="E57" i="179" s="1"/>
  <c r="F57" i="179" s="1"/>
  <c r="I70" i="179"/>
  <c r="H71" i="179"/>
  <c r="G76" i="179"/>
  <c r="I70" i="175"/>
  <c r="H71" i="175"/>
  <c r="D53" i="175"/>
  <c r="G74" i="175"/>
  <c r="G77" i="179" l="1"/>
  <c r="I71" i="179"/>
  <c r="H72" i="179"/>
  <c r="D58" i="179"/>
  <c r="E58" i="179" s="1"/>
  <c r="F58" i="179" s="1"/>
  <c r="I71" i="175"/>
  <c r="H72" i="175"/>
  <c r="G75" i="175"/>
  <c r="E53" i="175"/>
  <c r="D59" i="179" l="1"/>
  <c r="E59" i="179" s="1"/>
  <c r="F59" i="179" s="1"/>
  <c r="G78" i="179"/>
  <c r="I72" i="179"/>
  <c r="H73" i="179"/>
  <c r="I72" i="175"/>
  <c r="H73" i="175"/>
  <c r="F53" i="175"/>
  <c r="G76" i="175"/>
  <c r="D60" i="179" l="1"/>
  <c r="E60" i="179" s="1"/>
  <c r="F60" i="179" s="1"/>
  <c r="I73" i="179"/>
  <c r="H74" i="179"/>
  <c r="G79" i="179"/>
  <c r="I73" i="175"/>
  <c r="H74" i="175"/>
  <c r="G77" i="175"/>
  <c r="D54" i="175"/>
  <c r="G80" i="179" l="1"/>
  <c r="D61" i="179"/>
  <c r="E61" i="179" s="1"/>
  <c r="F61" i="179" s="1"/>
  <c r="I74" i="179"/>
  <c r="H75" i="179"/>
  <c r="I74" i="175"/>
  <c r="H75" i="175"/>
  <c r="E54" i="175"/>
  <c r="G78" i="175"/>
  <c r="D62" i="179" l="1"/>
  <c r="I75" i="179"/>
  <c r="H76" i="179"/>
  <c r="G81" i="179"/>
  <c r="G82" i="179" s="1"/>
  <c r="G83" i="179" s="1"/>
  <c r="G84" i="179" s="1"/>
  <c r="G85" i="179" s="1"/>
  <c r="G86" i="179" s="1"/>
  <c r="G87" i="179" s="1"/>
  <c r="G88" i="179" s="1"/>
  <c r="G89" i="179" s="1"/>
  <c r="G90" i="179" s="1"/>
  <c r="G91" i="179" s="1"/>
  <c r="G92" i="179" s="1"/>
  <c r="G93" i="179" s="1"/>
  <c r="G94" i="179" s="1"/>
  <c r="G95" i="179" s="1"/>
  <c r="G96" i="179" s="1"/>
  <c r="G97" i="179" s="1"/>
  <c r="G98" i="179" s="1"/>
  <c r="G99" i="179" s="1"/>
  <c r="G100" i="179" s="1"/>
  <c r="G101" i="179" s="1"/>
  <c r="G102" i="179" s="1"/>
  <c r="G103" i="179" s="1"/>
  <c r="G104" i="179" s="1"/>
  <c r="G105" i="179" s="1"/>
  <c r="G106" i="179" s="1"/>
  <c r="G107" i="179" s="1"/>
  <c r="G108" i="179" s="1"/>
  <c r="G109" i="179" s="1"/>
  <c r="G110" i="179" s="1"/>
  <c r="G111" i="179" s="1"/>
  <c r="G112" i="179" s="1"/>
  <c r="G113" i="179" s="1"/>
  <c r="G114" i="179" s="1"/>
  <c r="G115" i="179" s="1"/>
  <c r="G116" i="179" s="1"/>
  <c r="G117" i="179" s="1"/>
  <c r="G118" i="179" s="1"/>
  <c r="G119" i="179" s="1"/>
  <c r="G120" i="179" s="1"/>
  <c r="G121" i="179" s="1"/>
  <c r="G122" i="179" s="1"/>
  <c r="G123" i="179" s="1"/>
  <c r="G124" i="179" s="1"/>
  <c r="G125" i="179" s="1"/>
  <c r="G126" i="179" s="1"/>
  <c r="G127" i="179" s="1"/>
  <c r="G128" i="179" s="1"/>
  <c r="G129" i="179" s="1"/>
  <c r="G130" i="179" s="1"/>
  <c r="G131" i="179" s="1"/>
  <c r="G132" i="179" s="1"/>
  <c r="G133" i="179" s="1"/>
  <c r="G134" i="179" s="1"/>
  <c r="G135" i="179" s="1"/>
  <c r="G136" i="179" s="1"/>
  <c r="G137" i="179" s="1"/>
  <c r="G138" i="179" s="1"/>
  <c r="G139" i="179" s="1"/>
  <c r="G140" i="179" s="1"/>
  <c r="G141" i="179" s="1"/>
  <c r="G142" i="179" s="1"/>
  <c r="G143" i="179" s="1"/>
  <c r="G144" i="179" s="1"/>
  <c r="G145" i="179" s="1"/>
  <c r="G146" i="179" s="1"/>
  <c r="G147" i="179" s="1"/>
  <c r="G148" i="179" s="1"/>
  <c r="G149" i="179" s="1"/>
  <c r="G150" i="179" s="1"/>
  <c r="G151" i="179" s="1"/>
  <c r="G152" i="179" s="1"/>
  <c r="G153" i="179" s="1"/>
  <c r="G154" i="179" s="1"/>
  <c r="G155" i="179" s="1"/>
  <c r="G156" i="179" s="1"/>
  <c r="G157" i="179" s="1"/>
  <c r="G158" i="179" s="1"/>
  <c r="G159" i="179" s="1"/>
  <c r="G160" i="179" s="1"/>
  <c r="G161" i="179" s="1"/>
  <c r="G162" i="179" s="1"/>
  <c r="G163" i="179" s="1"/>
  <c r="G164" i="179" s="1"/>
  <c r="G165" i="179" s="1"/>
  <c r="G166" i="179" s="1"/>
  <c r="G167" i="179" s="1"/>
  <c r="G168" i="179" s="1"/>
  <c r="G169" i="179" s="1"/>
  <c r="G170" i="179" s="1"/>
  <c r="G171" i="179" s="1"/>
  <c r="G172" i="179" s="1"/>
  <c r="G173" i="179" s="1"/>
  <c r="G174" i="179" s="1"/>
  <c r="G175" i="179" s="1"/>
  <c r="G176" i="179" s="1"/>
  <c r="G177" i="179" s="1"/>
  <c r="G178" i="179" s="1"/>
  <c r="G179" i="179" s="1"/>
  <c r="G180" i="179" s="1"/>
  <c r="G181" i="179" s="1"/>
  <c r="G182" i="179" s="1"/>
  <c r="G183" i="179" s="1"/>
  <c r="G184" i="179" s="1"/>
  <c r="G185" i="179" s="1"/>
  <c r="G186" i="179" s="1"/>
  <c r="G187" i="179" s="1"/>
  <c r="G188" i="179" s="1"/>
  <c r="G189" i="179" s="1"/>
  <c r="G190" i="179" s="1"/>
  <c r="G191" i="179" s="1"/>
  <c r="G192" i="179" s="1"/>
  <c r="G193" i="179" s="1"/>
  <c r="G194" i="179" s="1"/>
  <c r="G195" i="179" s="1"/>
  <c r="G196" i="179" s="1"/>
  <c r="G197" i="179" s="1"/>
  <c r="G198" i="179" s="1"/>
  <c r="G199" i="179" s="1"/>
  <c r="G200" i="179" s="1"/>
  <c r="G201" i="179" s="1"/>
  <c r="G202" i="179" s="1"/>
  <c r="G203" i="179" s="1"/>
  <c r="G204" i="179" s="1"/>
  <c r="G205" i="179" s="1"/>
  <c r="G206" i="179" s="1"/>
  <c r="G207" i="179" s="1"/>
  <c r="G208" i="179" s="1"/>
  <c r="G209" i="179" s="1"/>
  <c r="G210" i="179" s="1"/>
  <c r="G211" i="179" s="1"/>
  <c r="G212" i="179" s="1"/>
  <c r="G213" i="179" s="1"/>
  <c r="G214" i="179" s="1"/>
  <c r="G215" i="179" s="1"/>
  <c r="G216" i="179" s="1"/>
  <c r="G217" i="179" s="1"/>
  <c r="G218" i="179" s="1"/>
  <c r="G219" i="179" s="1"/>
  <c r="G220" i="179" s="1"/>
  <c r="G221" i="179" s="1"/>
  <c r="G222" i="179" s="1"/>
  <c r="G223" i="179" s="1"/>
  <c r="G224" i="179" s="1"/>
  <c r="G225" i="179" s="1"/>
  <c r="G226" i="179" s="1"/>
  <c r="G227" i="179" s="1"/>
  <c r="G228" i="179" s="1"/>
  <c r="G229" i="179" s="1"/>
  <c r="G230" i="179" s="1"/>
  <c r="G231" i="179" s="1"/>
  <c r="G232" i="179" s="1"/>
  <c r="G233" i="179" s="1"/>
  <c r="G234" i="179" s="1"/>
  <c r="G235" i="179" s="1"/>
  <c r="G236" i="179" s="1"/>
  <c r="G237" i="179" s="1"/>
  <c r="G238" i="179" s="1"/>
  <c r="G239" i="179" s="1"/>
  <c r="G240" i="179" s="1"/>
  <c r="G241" i="179" s="1"/>
  <c r="G242" i="179" s="1"/>
  <c r="G243" i="179" s="1"/>
  <c r="G244" i="179" s="1"/>
  <c r="G245" i="179" s="1"/>
  <c r="G246" i="179" s="1"/>
  <c r="G247" i="179" s="1"/>
  <c r="G248" i="179" s="1"/>
  <c r="G249" i="179" s="1"/>
  <c r="G250" i="179" s="1"/>
  <c r="G251" i="179" s="1"/>
  <c r="G252" i="179" s="1"/>
  <c r="G253" i="179" s="1"/>
  <c r="G254" i="179" s="1"/>
  <c r="G255" i="179" s="1"/>
  <c r="G256" i="179" s="1"/>
  <c r="G257" i="179" s="1"/>
  <c r="G258" i="179" s="1"/>
  <c r="G259" i="179" s="1"/>
  <c r="G260" i="179" s="1"/>
  <c r="G261" i="179" s="1"/>
  <c r="G262" i="179" s="1"/>
  <c r="G263" i="179" s="1"/>
  <c r="G264" i="179" s="1"/>
  <c r="G265" i="179" s="1"/>
  <c r="G266" i="179" s="1"/>
  <c r="G267" i="179" s="1"/>
  <c r="G268" i="179" s="1"/>
  <c r="G269" i="179" s="1"/>
  <c r="G270" i="179" s="1"/>
  <c r="G271" i="179" s="1"/>
  <c r="G272" i="179" s="1"/>
  <c r="G273" i="179" s="1"/>
  <c r="G274" i="179" s="1"/>
  <c r="G275" i="179" s="1"/>
  <c r="G276" i="179" s="1"/>
  <c r="G277" i="179" s="1"/>
  <c r="G278" i="179" s="1"/>
  <c r="G279" i="179" s="1"/>
  <c r="G280" i="179" s="1"/>
  <c r="G281" i="179" s="1"/>
  <c r="G282" i="179" s="1"/>
  <c r="G283" i="179" s="1"/>
  <c r="G284" i="179" s="1"/>
  <c r="G285" i="179" s="1"/>
  <c r="G286" i="179" s="1"/>
  <c r="G287" i="179" s="1"/>
  <c r="G288" i="179" s="1"/>
  <c r="G289" i="179" s="1"/>
  <c r="G290" i="179" s="1"/>
  <c r="G291" i="179" s="1"/>
  <c r="G292" i="179" s="1"/>
  <c r="G293" i="179" s="1"/>
  <c r="G294" i="179" s="1"/>
  <c r="G295" i="179" s="1"/>
  <c r="G296" i="179" s="1"/>
  <c r="G297" i="179" s="1"/>
  <c r="G298" i="179" s="1"/>
  <c r="G299" i="179" s="1"/>
  <c r="G300" i="179" s="1"/>
  <c r="G301" i="179" s="1"/>
  <c r="G302" i="179" s="1"/>
  <c r="G303" i="179" s="1"/>
  <c r="G304" i="179" s="1"/>
  <c r="G305" i="179" s="1"/>
  <c r="G306" i="179" s="1"/>
  <c r="G307" i="179" s="1"/>
  <c r="G308" i="179" s="1"/>
  <c r="G309" i="179" s="1"/>
  <c r="G310" i="179" s="1"/>
  <c r="G311" i="179" s="1"/>
  <c r="G312" i="179" s="1"/>
  <c r="G313" i="179" s="1"/>
  <c r="G314" i="179" s="1"/>
  <c r="G315" i="179" s="1"/>
  <c r="G316" i="179" s="1"/>
  <c r="G317" i="179" s="1"/>
  <c r="G318" i="179" s="1"/>
  <c r="G319" i="179" s="1"/>
  <c r="G320" i="179" s="1"/>
  <c r="G321" i="179" s="1"/>
  <c r="G322" i="179" s="1"/>
  <c r="G323" i="179" s="1"/>
  <c r="G324" i="179" s="1"/>
  <c r="G325" i="179" s="1"/>
  <c r="G326" i="179" s="1"/>
  <c r="G327" i="179" s="1"/>
  <c r="G328" i="179" s="1"/>
  <c r="G329" i="179" s="1"/>
  <c r="G330" i="179" s="1"/>
  <c r="G331" i="179" s="1"/>
  <c r="G332" i="179" s="1"/>
  <c r="G333" i="179" s="1"/>
  <c r="G334" i="179" s="1"/>
  <c r="G335" i="179" s="1"/>
  <c r="G336" i="179" s="1"/>
  <c r="G337" i="179" s="1"/>
  <c r="G338" i="179" s="1"/>
  <c r="G339" i="179" s="1"/>
  <c r="G340" i="179" s="1"/>
  <c r="G341" i="179" s="1"/>
  <c r="G342" i="179" s="1"/>
  <c r="G343" i="179" s="1"/>
  <c r="G344" i="179" s="1"/>
  <c r="G345" i="179" s="1"/>
  <c r="G346" i="179" s="1"/>
  <c r="G347" i="179" s="1"/>
  <c r="G348" i="179" s="1"/>
  <c r="G349" i="179" s="1"/>
  <c r="G350" i="179" s="1"/>
  <c r="G351" i="179" s="1"/>
  <c r="G352" i="179" s="1"/>
  <c r="G353" i="179" s="1"/>
  <c r="G354" i="179" s="1"/>
  <c r="G355" i="179" s="1"/>
  <c r="G356" i="179" s="1"/>
  <c r="G357" i="179" s="1"/>
  <c r="G358" i="179" s="1"/>
  <c r="G359" i="179" s="1"/>
  <c r="G360" i="179" s="1"/>
  <c r="G361" i="179" s="1"/>
  <c r="G362" i="179" s="1"/>
  <c r="G363" i="179" s="1"/>
  <c r="G364" i="179" s="1"/>
  <c r="G365" i="179" s="1"/>
  <c r="G366" i="179" s="1"/>
  <c r="G367" i="179" s="1"/>
  <c r="G368" i="179" s="1"/>
  <c r="G369" i="179" s="1"/>
  <c r="G370" i="179" s="1"/>
  <c r="G371" i="179" s="1"/>
  <c r="G372" i="179" s="1"/>
  <c r="G373" i="179" s="1"/>
  <c r="G374" i="179" s="1"/>
  <c r="G375" i="179" s="1"/>
  <c r="G376" i="179" s="1"/>
  <c r="G377" i="179" s="1"/>
  <c r="G378" i="179" s="1"/>
  <c r="G379" i="179" s="1"/>
  <c r="G380" i="179" s="1"/>
  <c r="G381" i="179" s="1"/>
  <c r="G382" i="179" s="1"/>
  <c r="G383" i="179" s="1"/>
  <c r="G384" i="179" s="1"/>
  <c r="G385" i="179" s="1"/>
  <c r="G386" i="179" s="1"/>
  <c r="G387" i="179" s="1"/>
  <c r="G388" i="179" s="1"/>
  <c r="G389" i="179" s="1"/>
  <c r="G390" i="179" s="1"/>
  <c r="G391" i="179" s="1"/>
  <c r="G392" i="179" s="1"/>
  <c r="G393" i="179" s="1"/>
  <c r="G394" i="179" s="1"/>
  <c r="G395" i="179" s="1"/>
  <c r="G396" i="179" s="1"/>
  <c r="G397" i="179" s="1"/>
  <c r="G398" i="179" s="1"/>
  <c r="G399" i="179" s="1"/>
  <c r="G400" i="179" s="1"/>
  <c r="G401" i="179" s="1"/>
  <c r="G402" i="179" s="1"/>
  <c r="G403" i="179" s="1"/>
  <c r="G404" i="179" s="1"/>
  <c r="G405" i="179" s="1"/>
  <c r="G406" i="179" s="1"/>
  <c r="G407" i="179" s="1"/>
  <c r="G408" i="179" s="1"/>
  <c r="G409" i="179" s="1"/>
  <c r="G410" i="179" s="1"/>
  <c r="G411" i="179" s="1"/>
  <c r="G412" i="179" s="1"/>
  <c r="G413" i="179" s="1"/>
  <c r="G414" i="179" s="1"/>
  <c r="G415" i="179" s="1"/>
  <c r="G416" i="179" s="1"/>
  <c r="G417" i="179" s="1"/>
  <c r="G418" i="179" s="1"/>
  <c r="G419" i="179" s="1"/>
  <c r="G420" i="179" s="1"/>
  <c r="G421" i="179" s="1"/>
  <c r="G422" i="179" s="1"/>
  <c r="G423" i="179" s="1"/>
  <c r="G424" i="179" s="1"/>
  <c r="G425" i="179" s="1"/>
  <c r="G426" i="179" s="1"/>
  <c r="G427" i="179" s="1"/>
  <c r="G428" i="179" s="1"/>
  <c r="G429" i="179" s="1"/>
  <c r="G430" i="179" s="1"/>
  <c r="G431" i="179" s="1"/>
  <c r="G432" i="179" s="1"/>
  <c r="G433" i="179" s="1"/>
  <c r="G434" i="179" s="1"/>
  <c r="G435" i="179" s="1"/>
  <c r="G436" i="179" s="1"/>
  <c r="G437" i="179" s="1"/>
  <c r="G438" i="179" s="1"/>
  <c r="G439" i="179" s="1"/>
  <c r="G440" i="179" s="1"/>
  <c r="G441" i="179" s="1"/>
  <c r="G442" i="179" s="1"/>
  <c r="G443" i="179" s="1"/>
  <c r="G444" i="179" s="1"/>
  <c r="G445" i="179" s="1"/>
  <c r="G446" i="179" s="1"/>
  <c r="G447" i="179" s="1"/>
  <c r="G448" i="179" s="1"/>
  <c r="G449" i="179" s="1"/>
  <c r="G450" i="179" s="1"/>
  <c r="G451" i="179" s="1"/>
  <c r="G452" i="179" s="1"/>
  <c r="G453" i="179" s="1"/>
  <c r="G454" i="179" s="1"/>
  <c r="G455" i="179" s="1"/>
  <c r="G456" i="179" s="1"/>
  <c r="G457" i="179" s="1"/>
  <c r="G458" i="179" s="1"/>
  <c r="G459" i="179" s="1"/>
  <c r="G460" i="179" s="1"/>
  <c r="G461" i="179" s="1"/>
  <c r="G462" i="179" s="1"/>
  <c r="G463" i="179" s="1"/>
  <c r="G464" i="179" s="1"/>
  <c r="G465" i="179" s="1"/>
  <c r="G466" i="179" s="1"/>
  <c r="G467" i="179" s="1"/>
  <c r="G468" i="179" s="1"/>
  <c r="G469" i="179" s="1"/>
  <c r="G470" i="179" s="1"/>
  <c r="G471" i="179" s="1"/>
  <c r="G472" i="179" s="1"/>
  <c r="G473" i="179" s="1"/>
  <c r="G474" i="179" s="1"/>
  <c r="G475" i="179" s="1"/>
  <c r="G476" i="179" s="1"/>
  <c r="G477" i="179" s="1"/>
  <c r="G478" i="179" s="1"/>
  <c r="G479" i="179" s="1"/>
  <c r="G480" i="179" s="1"/>
  <c r="G481" i="179" s="1"/>
  <c r="G482" i="179" s="1"/>
  <c r="G483" i="179" s="1"/>
  <c r="G484" i="179" s="1"/>
  <c r="G485" i="179" s="1"/>
  <c r="G486" i="179" s="1"/>
  <c r="G487" i="179" s="1"/>
  <c r="G488" i="179" s="1"/>
  <c r="G489" i="179" s="1"/>
  <c r="G490" i="179" s="1"/>
  <c r="G491" i="179" s="1"/>
  <c r="G492" i="179" s="1"/>
  <c r="G493" i="179" s="1"/>
  <c r="G494" i="179" s="1"/>
  <c r="G495" i="179" s="1"/>
  <c r="G496" i="179" s="1"/>
  <c r="G497" i="179" s="1"/>
  <c r="G498" i="179" s="1"/>
  <c r="G499" i="179" s="1"/>
  <c r="G500" i="179" s="1"/>
  <c r="G501" i="179" s="1"/>
  <c r="G502" i="179" s="1"/>
  <c r="G503" i="179" s="1"/>
  <c r="G504" i="179" s="1"/>
  <c r="G505" i="179" s="1"/>
  <c r="G506" i="179" s="1"/>
  <c r="G507" i="179" s="1"/>
  <c r="G508" i="179" s="1"/>
  <c r="G509" i="179" s="1"/>
  <c r="G510" i="179" s="1"/>
  <c r="G511" i="179" s="1"/>
  <c r="G512" i="179" s="1"/>
  <c r="G513" i="179" s="1"/>
  <c r="G514" i="179" s="1"/>
  <c r="G515" i="179" s="1"/>
  <c r="G516" i="179" s="1"/>
  <c r="G517" i="179" s="1"/>
  <c r="G518" i="179" s="1"/>
  <c r="G519" i="179" s="1"/>
  <c r="G520" i="179" s="1"/>
  <c r="G521" i="179" s="1"/>
  <c r="G522" i="179" s="1"/>
  <c r="G523" i="179" s="1"/>
  <c r="G524" i="179" s="1"/>
  <c r="G525" i="179" s="1"/>
  <c r="G526" i="179" s="1"/>
  <c r="G527" i="179" s="1"/>
  <c r="G528" i="179" s="1"/>
  <c r="G529" i="179" s="1"/>
  <c r="G530" i="179" s="1"/>
  <c r="G531" i="179" s="1"/>
  <c r="G532" i="179" s="1"/>
  <c r="G533" i="179" s="1"/>
  <c r="G534" i="179" s="1"/>
  <c r="G535" i="179" s="1"/>
  <c r="G536" i="179" s="1"/>
  <c r="G537" i="179" s="1"/>
  <c r="G538" i="179" s="1"/>
  <c r="G539" i="179" s="1"/>
  <c r="G540" i="179" s="1"/>
  <c r="G541" i="179" s="1"/>
  <c r="G542" i="179" s="1"/>
  <c r="G543" i="179" s="1"/>
  <c r="G544" i="179" s="1"/>
  <c r="G545" i="179" s="1"/>
  <c r="G546" i="179" s="1"/>
  <c r="G547" i="179" s="1"/>
  <c r="G548" i="179" s="1"/>
  <c r="G549" i="179" s="1"/>
  <c r="G550" i="179" s="1"/>
  <c r="G551" i="179" s="1"/>
  <c r="G552" i="179" s="1"/>
  <c r="G553" i="179" s="1"/>
  <c r="G554" i="179" s="1"/>
  <c r="G555" i="179" s="1"/>
  <c r="G556" i="179" s="1"/>
  <c r="G557" i="179" s="1"/>
  <c r="G558" i="179" s="1"/>
  <c r="G559" i="179" s="1"/>
  <c r="G560" i="179" s="1"/>
  <c r="G561" i="179" s="1"/>
  <c r="G562" i="179" s="1"/>
  <c r="G563" i="179" s="1"/>
  <c r="G564" i="179" s="1"/>
  <c r="G565" i="179" s="1"/>
  <c r="G566" i="179" s="1"/>
  <c r="G567" i="179" s="1"/>
  <c r="G568" i="179" s="1"/>
  <c r="G569" i="179" s="1"/>
  <c r="G570" i="179" s="1"/>
  <c r="G571" i="179" s="1"/>
  <c r="G572" i="179" s="1"/>
  <c r="G573" i="179" s="1"/>
  <c r="G574" i="179" s="1"/>
  <c r="G575" i="179" s="1"/>
  <c r="G576" i="179" s="1"/>
  <c r="G577" i="179" s="1"/>
  <c r="G578" i="179" s="1"/>
  <c r="G579" i="179" s="1"/>
  <c r="G580" i="179" s="1"/>
  <c r="G581" i="179" s="1"/>
  <c r="G582" i="179" s="1"/>
  <c r="G583" i="179" s="1"/>
  <c r="G584" i="179" s="1"/>
  <c r="G585" i="179" s="1"/>
  <c r="G586" i="179" s="1"/>
  <c r="G587" i="179" s="1"/>
  <c r="G588" i="179" s="1"/>
  <c r="G589" i="179" s="1"/>
  <c r="G590" i="179" s="1"/>
  <c r="G591" i="179" s="1"/>
  <c r="G592" i="179" s="1"/>
  <c r="G593" i="179" s="1"/>
  <c r="G594" i="179" s="1"/>
  <c r="G595" i="179" s="1"/>
  <c r="G596" i="179" s="1"/>
  <c r="G597" i="179" s="1"/>
  <c r="G598" i="179" s="1"/>
  <c r="G599" i="179" s="1"/>
  <c r="G600" i="179" s="1"/>
  <c r="G601" i="179" s="1"/>
  <c r="G602" i="179" s="1"/>
  <c r="G603" i="179" s="1"/>
  <c r="G604" i="179" s="1"/>
  <c r="G605" i="179" s="1"/>
  <c r="G606" i="179" s="1"/>
  <c r="G607" i="179" s="1"/>
  <c r="G608" i="179" s="1"/>
  <c r="G609" i="179" s="1"/>
  <c r="G610" i="179" s="1"/>
  <c r="G611" i="179" s="1"/>
  <c r="G612" i="179" s="1"/>
  <c r="G613" i="179" s="1"/>
  <c r="G614" i="179" s="1"/>
  <c r="G615" i="179" s="1"/>
  <c r="G616" i="179" s="1"/>
  <c r="G617" i="179" s="1"/>
  <c r="G618" i="179" s="1"/>
  <c r="G619" i="179" s="1"/>
  <c r="G620" i="179" s="1"/>
  <c r="G621" i="179" s="1"/>
  <c r="G622" i="179" s="1"/>
  <c r="G623" i="179" s="1"/>
  <c r="G624" i="179" s="1"/>
  <c r="G625" i="179" s="1"/>
  <c r="G626" i="179" s="1"/>
  <c r="G627" i="179" s="1"/>
  <c r="G628" i="179" s="1"/>
  <c r="G629" i="179" s="1"/>
  <c r="G630" i="179" s="1"/>
  <c r="G631" i="179" s="1"/>
  <c r="G632" i="179" s="1"/>
  <c r="G633" i="179" s="1"/>
  <c r="G634" i="179" s="1"/>
  <c r="G635" i="179" s="1"/>
  <c r="G636" i="179" s="1"/>
  <c r="G637" i="179" s="1"/>
  <c r="G638" i="179" s="1"/>
  <c r="G639" i="179" s="1"/>
  <c r="G640" i="179" s="1"/>
  <c r="G641" i="179" s="1"/>
  <c r="G642" i="179" s="1"/>
  <c r="G643" i="179" s="1"/>
  <c r="G644" i="179" s="1"/>
  <c r="G645" i="179" s="1"/>
  <c r="G646" i="179" s="1"/>
  <c r="G647" i="179" s="1"/>
  <c r="G648" i="179" s="1"/>
  <c r="G649" i="179" s="1"/>
  <c r="G650" i="179" s="1"/>
  <c r="G651" i="179" s="1"/>
  <c r="G652" i="179" s="1"/>
  <c r="G653" i="179" s="1"/>
  <c r="G654" i="179" s="1"/>
  <c r="G655" i="179" s="1"/>
  <c r="G656" i="179" s="1"/>
  <c r="G657" i="179" s="1"/>
  <c r="G658" i="179" s="1"/>
  <c r="G659" i="179" s="1"/>
  <c r="G660" i="179" s="1"/>
  <c r="G661" i="179" s="1"/>
  <c r="G662" i="179" s="1"/>
  <c r="G663" i="179" s="1"/>
  <c r="G664" i="179" s="1"/>
  <c r="G665" i="179" s="1"/>
  <c r="G666" i="179" s="1"/>
  <c r="G667" i="179" s="1"/>
  <c r="G668" i="179" s="1"/>
  <c r="G669" i="179" s="1"/>
  <c r="G670" i="179" s="1"/>
  <c r="G671" i="179" s="1"/>
  <c r="G672" i="179" s="1"/>
  <c r="G673" i="179" s="1"/>
  <c r="G674" i="179" s="1"/>
  <c r="G675" i="179" s="1"/>
  <c r="G676" i="179" s="1"/>
  <c r="G677" i="179" s="1"/>
  <c r="G678" i="179" s="1"/>
  <c r="G679" i="179" s="1"/>
  <c r="G680" i="179" s="1"/>
  <c r="G681" i="179" s="1"/>
  <c r="G682" i="179" s="1"/>
  <c r="G683" i="179" s="1"/>
  <c r="G684" i="179" s="1"/>
  <c r="G685" i="179" s="1"/>
  <c r="G686" i="179" s="1"/>
  <c r="G687" i="179" s="1"/>
  <c r="G688" i="179" s="1"/>
  <c r="G689" i="179" s="1"/>
  <c r="G690" i="179" s="1"/>
  <c r="G691" i="179" s="1"/>
  <c r="G692" i="179" s="1"/>
  <c r="G693" i="179" s="1"/>
  <c r="G694" i="179" s="1"/>
  <c r="G695" i="179" s="1"/>
  <c r="G696" i="179" s="1"/>
  <c r="G697" i="179" s="1"/>
  <c r="G698" i="179" s="1"/>
  <c r="G699" i="179" s="1"/>
  <c r="G700" i="179" s="1"/>
  <c r="G701" i="179" s="1"/>
  <c r="G702" i="179" s="1"/>
  <c r="G703" i="179" s="1"/>
  <c r="G704" i="179" s="1"/>
  <c r="G705" i="179" s="1"/>
  <c r="G706" i="179" s="1"/>
  <c r="G707" i="179" s="1"/>
  <c r="G708" i="179" s="1"/>
  <c r="G709" i="179" s="1"/>
  <c r="G710" i="179" s="1"/>
  <c r="G711" i="179" s="1"/>
  <c r="G712" i="179" s="1"/>
  <c r="G713" i="179" s="1"/>
  <c r="G714" i="179" s="1"/>
  <c r="G715" i="179" s="1"/>
  <c r="G716" i="179" s="1"/>
  <c r="G717" i="179" s="1"/>
  <c r="G718" i="179" s="1"/>
  <c r="G719" i="179" s="1"/>
  <c r="G720" i="179" s="1"/>
  <c r="G721" i="179" s="1"/>
  <c r="G722" i="179" s="1"/>
  <c r="G723" i="179" s="1"/>
  <c r="G724" i="179" s="1"/>
  <c r="G725" i="179" s="1"/>
  <c r="G726" i="179" s="1"/>
  <c r="G727" i="179" s="1"/>
  <c r="G728" i="179" s="1"/>
  <c r="G729" i="179" s="1"/>
  <c r="G730" i="179" s="1"/>
  <c r="G731" i="179" s="1"/>
  <c r="G732" i="179" s="1"/>
  <c r="G733" i="179" s="1"/>
  <c r="G734" i="179" s="1"/>
  <c r="G735" i="179" s="1"/>
  <c r="G736" i="179" s="1"/>
  <c r="G737" i="179" s="1"/>
  <c r="G738" i="179" s="1"/>
  <c r="G739" i="179" s="1"/>
  <c r="G740" i="179" s="1"/>
  <c r="G741" i="179" s="1"/>
  <c r="G742" i="179" s="1"/>
  <c r="G743" i="179" s="1"/>
  <c r="G744" i="179" s="1"/>
  <c r="G745" i="179" s="1"/>
  <c r="G746" i="179" s="1"/>
  <c r="G747" i="179" s="1"/>
  <c r="G748" i="179" s="1"/>
  <c r="G749" i="179" s="1"/>
  <c r="G750" i="179" s="1"/>
  <c r="G751" i="179" s="1"/>
  <c r="G752" i="179" s="1"/>
  <c r="G753" i="179" s="1"/>
  <c r="G754" i="179" s="1"/>
  <c r="G755" i="179" s="1"/>
  <c r="G756" i="179" s="1"/>
  <c r="G757" i="179" s="1"/>
  <c r="G758" i="179" s="1"/>
  <c r="G759" i="179" s="1"/>
  <c r="G760" i="179" s="1"/>
  <c r="G761" i="179" s="1"/>
  <c r="G762" i="179" s="1"/>
  <c r="G763" i="179" s="1"/>
  <c r="G764" i="179" s="1"/>
  <c r="G765" i="179" s="1"/>
  <c r="G766" i="179" s="1"/>
  <c r="G767" i="179" s="1"/>
  <c r="G768" i="179" s="1"/>
  <c r="G769" i="179" s="1"/>
  <c r="G770" i="179" s="1"/>
  <c r="G771" i="179" s="1"/>
  <c r="G772" i="179" s="1"/>
  <c r="G773" i="179" s="1"/>
  <c r="G774" i="179" s="1"/>
  <c r="G775" i="179" s="1"/>
  <c r="G776" i="179" s="1"/>
  <c r="G777" i="179" s="1"/>
  <c r="G778" i="179" s="1"/>
  <c r="G779" i="179" s="1"/>
  <c r="G780" i="179" s="1"/>
  <c r="G781" i="179" s="1"/>
  <c r="G782" i="179" s="1"/>
  <c r="G783" i="179" s="1"/>
  <c r="G784" i="179" s="1"/>
  <c r="G785" i="179" s="1"/>
  <c r="G786" i="179" s="1"/>
  <c r="G787" i="179" s="1"/>
  <c r="G788" i="179" s="1"/>
  <c r="G789" i="179" s="1"/>
  <c r="G790" i="179" s="1"/>
  <c r="G791" i="179" s="1"/>
  <c r="G792" i="179" s="1"/>
  <c r="G793" i="179" s="1"/>
  <c r="G794" i="179" s="1"/>
  <c r="G795" i="179" s="1"/>
  <c r="G796" i="179" s="1"/>
  <c r="G797" i="179" s="1"/>
  <c r="G798" i="179" s="1"/>
  <c r="G799" i="179" s="1"/>
  <c r="G800" i="179" s="1"/>
  <c r="G801" i="179" s="1"/>
  <c r="G802" i="179" s="1"/>
  <c r="G803" i="179" s="1"/>
  <c r="G804" i="179" s="1"/>
  <c r="G805" i="179" s="1"/>
  <c r="G806" i="179" s="1"/>
  <c r="G807" i="179" s="1"/>
  <c r="G808" i="179" s="1"/>
  <c r="G809" i="179" s="1"/>
  <c r="G810" i="179" s="1"/>
  <c r="G811" i="179" s="1"/>
  <c r="G812" i="179" s="1"/>
  <c r="G813" i="179" s="1"/>
  <c r="G814" i="179" s="1"/>
  <c r="G815" i="179" s="1"/>
  <c r="G816" i="179" s="1"/>
  <c r="G817" i="179" s="1"/>
  <c r="G818" i="179" s="1"/>
  <c r="G819" i="179" s="1"/>
  <c r="G820" i="179" s="1"/>
  <c r="G821" i="179" s="1"/>
  <c r="G822" i="179" s="1"/>
  <c r="G823" i="179" s="1"/>
  <c r="G824" i="179" s="1"/>
  <c r="G825" i="179" s="1"/>
  <c r="G826" i="179" s="1"/>
  <c r="G827" i="179" s="1"/>
  <c r="G828" i="179" s="1"/>
  <c r="G829" i="179" s="1"/>
  <c r="G830" i="179" s="1"/>
  <c r="G831" i="179" s="1"/>
  <c r="G832" i="179" s="1"/>
  <c r="G833" i="179" s="1"/>
  <c r="G834" i="179" s="1"/>
  <c r="G835" i="179" s="1"/>
  <c r="G836" i="179" s="1"/>
  <c r="G837" i="179" s="1"/>
  <c r="G838" i="179" s="1"/>
  <c r="G839" i="179" s="1"/>
  <c r="G840" i="179" s="1"/>
  <c r="G841" i="179" s="1"/>
  <c r="G842" i="179" s="1"/>
  <c r="G843" i="179" s="1"/>
  <c r="G844" i="179" s="1"/>
  <c r="G845" i="179" s="1"/>
  <c r="G846" i="179" s="1"/>
  <c r="G847" i="179" s="1"/>
  <c r="G848" i="179" s="1"/>
  <c r="G849" i="179" s="1"/>
  <c r="G850" i="179" s="1"/>
  <c r="G851" i="179" s="1"/>
  <c r="G852" i="179" s="1"/>
  <c r="G853" i="179" s="1"/>
  <c r="G854" i="179" s="1"/>
  <c r="G855" i="179" s="1"/>
  <c r="G856" i="179" s="1"/>
  <c r="G857" i="179" s="1"/>
  <c r="G858" i="179" s="1"/>
  <c r="G859" i="179" s="1"/>
  <c r="G860" i="179" s="1"/>
  <c r="G861" i="179" s="1"/>
  <c r="G862" i="179" s="1"/>
  <c r="G863" i="179" s="1"/>
  <c r="G864" i="179" s="1"/>
  <c r="G865" i="179" s="1"/>
  <c r="G866" i="179" s="1"/>
  <c r="G867" i="179" s="1"/>
  <c r="G868" i="179" s="1"/>
  <c r="G869" i="179" s="1"/>
  <c r="G870" i="179" s="1"/>
  <c r="G871" i="179" s="1"/>
  <c r="G872" i="179" s="1"/>
  <c r="G873" i="179" s="1"/>
  <c r="G874" i="179" s="1"/>
  <c r="G875" i="179" s="1"/>
  <c r="G876" i="179" s="1"/>
  <c r="G877" i="179" s="1"/>
  <c r="G878" i="179" s="1"/>
  <c r="G879" i="179" s="1"/>
  <c r="G880" i="179" s="1"/>
  <c r="G881" i="179" s="1"/>
  <c r="G882" i="179" s="1"/>
  <c r="G883" i="179" s="1"/>
  <c r="G884" i="179" s="1"/>
  <c r="G885" i="179" s="1"/>
  <c r="G886" i="179" s="1"/>
  <c r="G887" i="179" s="1"/>
  <c r="G888" i="179" s="1"/>
  <c r="G889" i="179" s="1"/>
  <c r="G890" i="179" s="1"/>
  <c r="G891" i="179" s="1"/>
  <c r="G892" i="179" s="1"/>
  <c r="G893" i="179" s="1"/>
  <c r="G894" i="179" s="1"/>
  <c r="G895" i="179" s="1"/>
  <c r="G896" i="179" s="1"/>
  <c r="G897" i="179" s="1"/>
  <c r="G898" i="179" s="1"/>
  <c r="G899" i="179" s="1"/>
  <c r="G900" i="179" s="1"/>
  <c r="G901" i="179" s="1"/>
  <c r="G902" i="179" s="1"/>
  <c r="G903" i="179" s="1"/>
  <c r="G904" i="179" s="1"/>
  <c r="G905" i="179" s="1"/>
  <c r="G906" i="179" s="1"/>
  <c r="G907" i="179" s="1"/>
  <c r="G908" i="179" s="1"/>
  <c r="G909" i="179" s="1"/>
  <c r="G910" i="179" s="1"/>
  <c r="G911" i="179" s="1"/>
  <c r="G912" i="179" s="1"/>
  <c r="G913" i="179" s="1"/>
  <c r="G914" i="179" s="1"/>
  <c r="G915" i="179" s="1"/>
  <c r="G916" i="179" s="1"/>
  <c r="G917" i="179" s="1"/>
  <c r="G918" i="179" s="1"/>
  <c r="G919" i="179" s="1"/>
  <c r="G920" i="179" s="1"/>
  <c r="G921" i="179" s="1"/>
  <c r="G922" i="179" s="1"/>
  <c r="G923" i="179" s="1"/>
  <c r="G924" i="179" s="1"/>
  <c r="G925" i="179" s="1"/>
  <c r="G926" i="179" s="1"/>
  <c r="G927" i="179" s="1"/>
  <c r="G928" i="179" s="1"/>
  <c r="G929" i="179" s="1"/>
  <c r="G930" i="179" s="1"/>
  <c r="G931" i="179" s="1"/>
  <c r="G932" i="179" s="1"/>
  <c r="G933" i="179" s="1"/>
  <c r="G934" i="179" s="1"/>
  <c r="G935" i="179" s="1"/>
  <c r="G936" i="179" s="1"/>
  <c r="G937" i="179" s="1"/>
  <c r="G938" i="179" s="1"/>
  <c r="G939" i="179" s="1"/>
  <c r="G940" i="179" s="1"/>
  <c r="G941" i="179" s="1"/>
  <c r="G942" i="179" s="1"/>
  <c r="G943" i="179" s="1"/>
  <c r="G944" i="179" s="1"/>
  <c r="G945" i="179" s="1"/>
  <c r="G946" i="179" s="1"/>
  <c r="G947" i="179" s="1"/>
  <c r="G948" i="179" s="1"/>
  <c r="G949" i="179" s="1"/>
  <c r="G950" i="179" s="1"/>
  <c r="G951" i="179" s="1"/>
  <c r="G952" i="179" s="1"/>
  <c r="G953" i="179" s="1"/>
  <c r="G954" i="179" s="1"/>
  <c r="G955" i="179" s="1"/>
  <c r="G956" i="179" s="1"/>
  <c r="G957" i="179" s="1"/>
  <c r="G958" i="179" s="1"/>
  <c r="G959" i="179" s="1"/>
  <c r="G960" i="179" s="1"/>
  <c r="G961" i="179" s="1"/>
  <c r="G962" i="179" s="1"/>
  <c r="G963" i="179" s="1"/>
  <c r="G964" i="179" s="1"/>
  <c r="G965" i="179" s="1"/>
  <c r="G966" i="179" s="1"/>
  <c r="G967" i="179" s="1"/>
  <c r="G968" i="179" s="1"/>
  <c r="G969" i="179" s="1"/>
  <c r="G970" i="179" s="1"/>
  <c r="G971" i="179" s="1"/>
  <c r="G972" i="179" s="1"/>
  <c r="G973" i="179" s="1"/>
  <c r="G974" i="179" s="1"/>
  <c r="G975" i="179" s="1"/>
  <c r="G976" i="179" s="1"/>
  <c r="G977" i="179" s="1"/>
  <c r="G978" i="179" s="1"/>
  <c r="G979" i="179" s="1"/>
  <c r="G980" i="179" s="1"/>
  <c r="G981" i="179" s="1"/>
  <c r="G982" i="179" s="1"/>
  <c r="G983" i="179" s="1"/>
  <c r="G984" i="179" s="1"/>
  <c r="G985" i="179" s="1"/>
  <c r="G986" i="179" s="1"/>
  <c r="G987" i="179" s="1"/>
  <c r="G988" i="179" s="1"/>
  <c r="G989" i="179" s="1"/>
  <c r="G990" i="179" s="1"/>
  <c r="G991" i="179" s="1"/>
  <c r="G992" i="179" s="1"/>
  <c r="G993" i="179" s="1"/>
  <c r="G994" i="179" s="1"/>
  <c r="G995" i="179" s="1"/>
  <c r="G996" i="179" s="1"/>
  <c r="G997" i="179" s="1"/>
  <c r="G998" i="179" s="1"/>
  <c r="G999" i="179" s="1"/>
  <c r="G1000" i="179" s="1"/>
  <c r="G1001" i="179" s="1"/>
  <c r="G1002" i="179" s="1"/>
  <c r="G1003" i="179" s="1"/>
  <c r="G1004" i="179" s="1"/>
  <c r="G1005" i="179" s="1"/>
  <c r="G1006" i="179" s="1"/>
  <c r="G1007" i="179" s="1"/>
  <c r="G1008" i="179" s="1"/>
  <c r="G1009" i="179" s="1"/>
  <c r="G1010" i="179" s="1"/>
  <c r="G1011" i="179" s="1"/>
  <c r="G1012" i="179" s="1"/>
  <c r="G1013" i="179" s="1"/>
  <c r="G1014" i="179" s="1"/>
  <c r="G1015" i="179" s="1"/>
  <c r="G1016" i="179" s="1"/>
  <c r="G1017" i="179" s="1"/>
  <c r="G1018" i="179" s="1"/>
  <c r="G1019" i="179" s="1"/>
  <c r="G1020" i="179" s="1"/>
  <c r="G1021" i="179" s="1"/>
  <c r="G1022" i="179" s="1"/>
  <c r="G1023" i="179" s="1"/>
  <c r="G1024" i="179" s="1"/>
  <c r="G1025" i="179" s="1"/>
  <c r="G1026" i="179" s="1"/>
  <c r="G1027" i="179" s="1"/>
  <c r="G1028" i="179" s="1"/>
  <c r="G1029" i="179" s="1"/>
  <c r="G1030" i="179" s="1"/>
  <c r="G1031" i="179" s="1"/>
  <c r="G1032" i="179" s="1"/>
  <c r="G1033" i="179" s="1"/>
  <c r="G1034" i="179" s="1"/>
  <c r="G1035" i="179" s="1"/>
  <c r="G1036" i="179" s="1"/>
  <c r="G1037" i="179" s="1"/>
  <c r="G1038" i="179" s="1"/>
  <c r="G1039" i="179" s="1"/>
  <c r="G1040" i="179" s="1"/>
  <c r="G1041" i="179" s="1"/>
  <c r="G1042" i="179" s="1"/>
  <c r="G1043" i="179" s="1"/>
  <c r="G1044" i="179" s="1"/>
  <c r="G1045" i="179" s="1"/>
  <c r="G1046" i="179" s="1"/>
  <c r="G1047" i="179" s="1"/>
  <c r="G1048" i="179" s="1"/>
  <c r="G1049" i="179" s="1"/>
  <c r="G1050" i="179" s="1"/>
  <c r="G1051" i="179" s="1"/>
  <c r="G1052" i="179" s="1"/>
  <c r="G1053" i="179" s="1"/>
  <c r="G1054" i="179" s="1"/>
  <c r="G1055" i="179" s="1"/>
  <c r="G1056" i="179" s="1"/>
  <c r="G1057" i="179" s="1"/>
  <c r="G1058" i="179" s="1"/>
  <c r="G1059" i="179" s="1"/>
  <c r="G1060" i="179" s="1"/>
  <c r="G1061" i="179" s="1"/>
  <c r="G1062" i="179" s="1"/>
  <c r="G1063" i="179" s="1"/>
  <c r="G1064" i="179" s="1"/>
  <c r="G1065" i="179" s="1"/>
  <c r="G1066" i="179" s="1"/>
  <c r="G1067" i="179" s="1"/>
  <c r="G1068" i="179" s="1"/>
  <c r="G1069" i="179" s="1"/>
  <c r="G1070" i="179" s="1"/>
  <c r="G1071" i="179" s="1"/>
  <c r="G1072" i="179" s="1"/>
  <c r="G1073" i="179" s="1"/>
  <c r="G1074" i="179" s="1"/>
  <c r="G1075" i="179" s="1"/>
  <c r="G1076" i="179" s="1"/>
  <c r="G1077" i="179" s="1"/>
  <c r="G1078" i="179" s="1"/>
  <c r="G1079" i="179" s="1"/>
  <c r="G1080" i="179" s="1"/>
  <c r="G1081" i="179" s="1"/>
  <c r="G1082" i="179" s="1"/>
  <c r="G1083" i="179" s="1"/>
  <c r="G1084" i="179" s="1"/>
  <c r="G1085" i="179" s="1"/>
  <c r="G1086" i="179" s="1"/>
  <c r="G1087" i="179" s="1"/>
  <c r="G1088" i="179" s="1"/>
  <c r="G1089" i="179" s="1"/>
  <c r="G1090" i="179" s="1"/>
  <c r="G1091" i="179" s="1"/>
  <c r="G1092" i="179" s="1"/>
  <c r="G1093" i="179" s="1"/>
  <c r="G1094" i="179" s="1"/>
  <c r="G1095" i="179" s="1"/>
  <c r="G1096" i="179" s="1"/>
  <c r="G1097" i="179" s="1"/>
  <c r="G1098" i="179" s="1"/>
  <c r="G1099" i="179" s="1"/>
  <c r="G1100" i="179" s="1"/>
  <c r="G1101" i="179" s="1"/>
  <c r="G1102" i="179" s="1"/>
  <c r="G1103" i="179" s="1"/>
  <c r="G1104" i="179" s="1"/>
  <c r="G1105" i="179" s="1"/>
  <c r="G1106" i="179" s="1"/>
  <c r="G1107" i="179" s="1"/>
  <c r="G1108" i="179" s="1"/>
  <c r="G1109" i="179" s="1"/>
  <c r="G1110" i="179" s="1"/>
  <c r="G1111" i="179" s="1"/>
  <c r="G1112" i="179" s="1"/>
  <c r="G1113" i="179" s="1"/>
  <c r="G1114" i="179" s="1"/>
  <c r="G1115" i="179" s="1"/>
  <c r="G1116" i="179" s="1"/>
  <c r="G1117" i="179" s="1"/>
  <c r="G1118" i="179" s="1"/>
  <c r="G1119" i="179" s="1"/>
  <c r="G1120" i="179" s="1"/>
  <c r="G1121" i="179" s="1"/>
  <c r="G1122" i="179" s="1"/>
  <c r="G1123" i="179" s="1"/>
  <c r="G1124" i="179" s="1"/>
  <c r="G1125" i="179" s="1"/>
  <c r="G1126" i="179" s="1"/>
  <c r="G1127" i="179" s="1"/>
  <c r="G1128" i="179" s="1"/>
  <c r="G1129" i="179" s="1"/>
  <c r="G1130" i="179" s="1"/>
  <c r="G1131" i="179" s="1"/>
  <c r="G1132" i="179" s="1"/>
  <c r="G1133" i="179" s="1"/>
  <c r="G1134" i="179" s="1"/>
  <c r="G1135" i="179" s="1"/>
  <c r="G1136" i="179" s="1"/>
  <c r="G1137" i="179" s="1"/>
  <c r="G1138" i="179" s="1"/>
  <c r="G1139" i="179" s="1"/>
  <c r="G1140" i="179" s="1"/>
  <c r="G1141" i="179" s="1"/>
  <c r="G1142" i="179" s="1"/>
  <c r="G1143" i="179" s="1"/>
  <c r="G1144" i="179" s="1"/>
  <c r="G1145" i="179" s="1"/>
  <c r="G1146" i="179" s="1"/>
  <c r="G1147" i="179" s="1"/>
  <c r="G1148" i="179" s="1"/>
  <c r="G1149" i="179" s="1"/>
  <c r="G1150" i="179" s="1"/>
  <c r="G1151" i="179" s="1"/>
  <c r="G1152" i="179" s="1"/>
  <c r="G1153" i="179" s="1"/>
  <c r="G1154" i="179" s="1"/>
  <c r="G1155" i="179" s="1"/>
  <c r="G1156" i="179" s="1"/>
  <c r="G1157" i="179" s="1"/>
  <c r="G1158" i="179" s="1"/>
  <c r="G1159" i="179" s="1"/>
  <c r="G1160" i="179" s="1"/>
  <c r="G1161" i="179" s="1"/>
  <c r="G1162" i="179" s="1"/>
  <c r="G1163" i="179" s="1"/>
  <c r="G1164" i="179" s="1"/>
  <c r="G1165" i="179" s="1"/>
  <c r="G1166" i="179" s="1"/>
  <c r="G1167" i="179" s="1"/>
  <c r="G1168" i="179" s="1"/>
  <c r="G1169" i="179" s="1"/>
  <c r="G1170" i="179" s="1"/>
  <c r="G1171" i="179" s="1"/>
  <c r="G1172" i="179" s="1"/>
  <c r="G1173" i="179" s="1"/>
  <c r="G1174" i="179" s="1"/>
  <c r="G1175" i="179" s="1"/>
  <c r="G1176" i="179" s="1"/>
  <c r="G1177" i="179" s="1"/>
  <c r="G1178" i="179" s="1"/>
  <c r="G1179" i="179" s="1"/>
  <c r="G1180" i="179" s="1"/>
  <c r="G1181" i="179" s="1"/>
  <c r="G1182" i="179" s="1"/>
  <c r="G1183" i="179" s="1"/>
  <c r="G1184" i="179" s="1"/>
  <c r="G1185" i="179" s="1"/>
  <c r="G1186" i="179" s="1"/>
  <c r="G1187" i="179" s="1"/>
  <c r="G1188" i="179" s="1"/>
  <c r="G1189" i="179" s="1"/>
  <c r="G1190" i="179" s="1"/>
  <c r="G1191" i="179" s="1"/>
  <c r="G1192" i="179" s="1"/>
  <c r="G1193" i="179" s="1"/>
  <c r="G1194" i="179" s="1"/>
  <c r="G1195" i="179" s="1"/>
  <c r="G1196" i="179" s="1"/>
  <c r="G1197" i="179" s="1"/>
  <c r="G1198" i="179" s="1"/>
  <c r="G1199" i="179" s="1"/>
  <c r="G1200" i="179" s="1"/>
  <c r="G1201" i="179" s="1"/>
  <c r="G1202" i="179" s="1"/>
  <c r="G1203" i="179" s="1"/>
  <c r="G1204" i="179" s="1"/>
  <c r="G1205" i="179" s="1"/>
  <c r="G1206" i="179" s="1"/>
  <c r="G1207" i="179" s="1"/>
  <c r="G1208" i="179" s="1"/>
  <c r="G1209" i="179" s="1"/>
  <c r="G1210" i="179" s="1"/>
  <c r="G1211" i="179" s="1"/>
  <c r="G1212" i="179" s="1"/>
  <c r="G1213" i="179" s="1"/>
  <c r="G1214" i="179" s="1"/>
  <c r="G1215" i="179" s="1"/>
  <c r="G1216" i="179" s="1"/>
  <c r="G1217" i="179" s="1"/>
  <c r="G1218" i="179" s="1"/>
  <c r="G1219" i="179" s="1"/>
  <c r="G1220" i="179" s="1"/>
  <c r="G1221" i="179" s="1"/>
  <c r="G1222" i="179" s="1"/>
  <c r="G1223" i="179" s="1"/>
  <c r="G1224" i="179" s="1"/>
  <c r="G1225" i="179" s="1"/>
  <c r="G1226" i="179" s="1"/>
  <c r="G1227" i="179" s="1"/>
  <c r="G1228" i="179" s="1"/>
  <c r="G1229" i="179" s="1"/>
  <c r="G1230" i="179" s="1"/>
  <c r="G1231" i="179" s="1"/>
  <c r="G1232" i="179" s="1"/>
  <c r="G1233" i="179" s="1"/>
  <c r="G1234" i="179" s="1"/>
  <c r="G1235" i="179" s="1"/>
  <c r="G1236" i="179" s="1"/>
  <c r="G1237" i="179" s="1"/>
  <c r="G1238" i="179" s="1"/>
  <c r="J41" i="180" s="1"/>
  <c r="K42" i="180" s="1"/>
  <c r="I75" i="175"/>
  <c r="H76" i="175"/>
  <c r="G79" i="175"/>
  <c r="F54" i="175"/>
  <c r="I76" i="179" l="1"/>
  <c r="H77" i="179"/>
  <c r="E62" i="179"/>
  <c r="C9" i="181"/>
  <c r="I76" i="175"/>
  <c r="H77" i="175"/>
  <c r="D55" i="175"/>
  <c r="E55" i="175" s="1"/>
  <c r="G80" i="175"/>
  <c r="K55" i="180" l="1"/>
  <c r="J54" i="180" s="1"/>
  <c r="B9" i="181"/>
  <c r="F62" i="179"/>
  <c r="I77" i="179"/>
  <c r="H78" i="179"/>
  <c r="F55" i="175"/>
  <c r="D56" i="175" s="1"/>
  <c r="E56" i="175" s="1"/>
  <c r="F56" i="175" s="1"/>
  <c r="I77" i="175"/>
  <c r="H78" i="175"/>
  <c r="G81" i="175"/>
  <c r="I78" i="179" l="1"/>
  <c r="H79" i="179"/>
  <c r="D63" i="179"/>
  <c r="I78" i="175"/>
  <c r="H79" i="175"/>
  <c r="G82" i="175"/>
  <c r="H81" i="175"/>
  <c r="I81" i="175" s="1"/>
  <c r="D57" i="175"/>
  <c r="E57" i="175" s="1"/>
  <c r="F57" i="175" s="1"/>
  <c r="E63" i="179" l="1"/>
  <c r="I79" i="179"/>
  <c r="H80" i="179"/>
  <c r="I80" i="179" s="1"/>
  <c r="I79" i="175"/>
  <c r="H80" i="175"/>
  <c r="I80" i="175" s="1"/>
  <c r="G83" i="175"/>
  <c r="H82" i="175"/>
  <c r="I82" i="175" s="1"/>
  <c r="D58" i="175"/>
  <c r="E58" i="175" s="1"/>
  <c r="F58" i="175" s="1"/>
  <c r="F63" i="179" l="1"/>
  <c r="G84" i="175"/>
  <c r="H83" i="175"/>
  <c r="I83" i="175" s="1"/>
  <c r="D59" i="175"/>
  <c r="E59" i="175" s="1"/>
  <c r="F59" i="175" s="1"/>
  <c r="D64" i="179" l="1"/>
  <c r="G85" i="175"/>
  <c r="H84" i="175"/>
  <c r="I84" i="175" s="1"/>
  <c r="D60" i="175"/>
  <c r="E60" i="175" s="1"/>
  <c r="F60" i="175" s="1"/>
  <c r="E64" i="179" l="1"/>
  <c r="G86" i="175"/>
  <c r="H85" i="175"/>
  <c r="I85" i="175" s="1"/>
  <c r="D61" i="175"/>
  <c r="E61" i="175" s="1"/>
  <c r="F61" i="175" s="1"/>
  <c r="F64" i="179" l="1"/>
  <c r="G87" i="175"/>
  <c r="G88" i="175" s="1"/>
  <c r="G89" i="175" s="1"/>
  <c r="G90" i="175" s="1"/>
  <c r="G91" i="175" s="1"/>
  <c r="G92" i="175" s="1"/>
  <c r="G93" i="175" s="1"/>
  <c r="G94" i="175" s="1"/>
  <c r="G95" i="175" s="1"/>
  <c r="G96" i="175" s="1"/>
  <c r="G97" i="175" s="1"/>
  <c r="G98" i="175" s="1"/>
  <c r="G99" i="175" s="1"/>
  <c r="G100" i="175" s="1"/>
  <c r="G101" i="175" s="1"/>
  <c r="G102" i="175" s="1"/>
  <c r="G103" i="175" s="1"/>
  <c r="G104" i="175" s="1"/>
  <c r="G105" i="175" s="1"/>
  <c r="G106" i="175" s="1"/>
  <c r="G107" i="175" s="1"/>
  <c r="G108" i="175" s="1"/>
  <c r="G109" i="175" s="1"/>
  <c r="G110" i="175" s="1"/>
  <c r="G111" i="175" s="1"/>
  <c r="G112" i="175" s="1"/>
  <c r="G113" i="175" s="1"/>
  <c r="G114" i="175" s="1"/>
  <c r="G115" i="175" s="1"/>
  <c r="G116" i="175" s="1"/>
  <c r="G117" i="175" s="1"/>
  <c r="G118" i="175" s="1"/>
  <c r="G119" i="175" s="1"/>
  <c r="G120" i="175" s="1"/>
  <c r="G121" i="175" s="1"/>
  <c r="G122" i="175" s="1"/>
  <c r="G123" i="175" s="1"/>
  <c r="G124" i="175" s="1"/>
  <c r="G125" i="175" s="1"/>
  <c r="G126" i="175" s="1"/>
  <c r="G127" i="175" s="1"/>
  <c r="G128" i="175" s="1"/>
  <c r="G129" i="175" s="1"/>
  <c r="G130" i="175" s="1"/>
  <c r="G131" i="175" s="1"/>
  <c r="G132" i="175" s="1"/>
  <c r="G133" i="175" s="1"/>
  <c r="G134" i="175" s="1"/>
  <c r="G135" i="175" s="1"/>
  <c r="G136" i="175" s="1"/>
  <c r="G137" i="175" s="1"/>
  <c r="G138" i="175" s="1"/>
  <c r="G139" i="175" s="1"/>
  <c r="G140" i="175" s="1"/>
  <c r="G141" i="175" s="1"/>
  <c r="G142" i="175" s="1"/>
  <c r="G143" i="175" s="1"/>
  <c r="G144" i="175" s="1"/>
  <c r="G145" i="175" s="1"/>
  <c r="G146" i="175" s="1"/>
  <c r="G147" i="175" s="1"/>
  <c r="G148" i="175" s="1"/>
  <c r="G149" i="175" s="1"/>
  <c r="G150" i="175" s="1"/>
  <c r="G151" i="175" s="1"/>
  <c r="G152" i="175" s="1"/>
  <c r="G153" i="175" s="1"/>
  <c r="G154" i="175" s="1"/>
  <c r="G155" i="175" s="1"/>
  <c r="G156" i="175" s="1"/>
  <c r="G157" i="175" s="1"/>
  <c r="G158" i="175" s="1"/>
  <c r="G159" i="175" s="1"/>
  <c r="G160" i="175" s="1"/>
  <c r="G161" i="175" s="1"/>
  <c r="G162" i="175" s="1"/>
  <c r="G163" i="175" s="1"/>
  <c r="G164" i="175" s="1"/>
  <c r="G165" i="175" s="1"/>
  <c r="G166" i="175" s="1"/>
  <c r="G167" i="175" s="1"/>
  <c r="G168" i="175" s="1"/>
  <c r="G169" i="175" s="1"/>
  <c r="G170" i="175" s="1"/>
  <c r="G171" i="175" s="1"/>
  <c r="G172" i="175" s="1"/>
  <c r="G173" i="175" s="1"/>
  <c r="G174" i="175" s="1"/>
  <c r="G175" i="175" s="1"/>
  <c r="G176" i="175" s="1"/>
  <c r="G177" i="175" s="1"/>
  <c r="G178" i="175" s="1"/>
  <c r="G179" i="175" s="1"/>
  <c r="G180" i="175" s="1"/>
  <c r="G181" i="175" s="1"/>
  <c r="G182" i="175" s="1"/>
  <c r="G183" i="175" s="1"/>
  <c r="G184" i="175" s="1"/>
  <c r="G185" i="175" s="1"/>
  <c r="G186" i="175" s="1"/>
  <c r="G187" i="175" s="1"/>
  <c r="G188" i="175" s="1"/>
  <c r="G189" i="175" s="1"/>
  <c r="G190" i="175" s="1"/>
  <c r="G191" i="175" s="1"/>
  <c r="G192" i="175" s="1"/>
  <c r="G193" i="175" s="1"/>
  <c r="G194" i="175" s="1"/>
  <c r="G195" i="175" s="1"/>
  <c r="G196" i="175" s="1"/>
  <c r="G197" i="175" s="1"/>
  <c r="G198" i="175" s="1"/>
  <c r="G199" i="175" s="1"/>
  <c r="G200" i="175" s="1"/>
  <c r="G201" i="175" s="1"/>
  <c r="G202" i="175" s="1"/>
  <c r="G203" i="175" s="1"/>
  <c r="G204" i="175" s="1"/>
  <c r="G205" i="175" s="1"/>
  <c r="G206" i="175" s="1"/>
  <c r="G207" i="175" s="1"/>
  <c r="G208" i="175" s="1"/>
  <c r="G209" i="175" s="1"/>
  <c r="G210" i="175" s="1"/>
  <c r="G211" i="175" s="1"/>
  <c r="G212" i="175" s="1"/>
  <c r="G213" i="175" s="1"/>
  <c r="G214" i="175" s="1"/>
  <c r="G215" i="175" s="1"/>
  <c r="G216" i="175" s="1"/>
  <c r="G217" i="175" s="1"/>
  <c r="G218" i="175" s="1"/>
  <c r="G219" i="175" s="1"/>
  <c r="G220" i="175" s="1"/>
  <c r="G221" i="175" s="1"/>
  <c r="G222" i="175" s="1"/>
  <c r="G223" i="175" s="1"/>
  <c r="G224" i="175" s="1"/>
  <c r="G225" i="175" s="1"/>
  <c r="G226" i="175" s="1"/>
  <c r="G227" i="175" s="1"/>
  <c r="G228" i="175" s="1"/>
  <c r="G229" i="175" s="1"/>
  <c r="G230" i="175" s="1"/>
  <c r="G231" i="175" s="1"/>
  <c r="G232" i="175" s="1"/>
  <c r="G233" i="175" s="1"/>
  <c r="G234" i="175" s="1"/>
  <c r="G235" i="175" s="1"/>
  <c r="G236" i="175" s="1"/>
  <c r="G237" i="175" s="1"/>
  <c r="G238" i="175" s="1"/>
  <c r="G239" i="175" s="1"/>
  <c r="G240" i="175" s="1"/>
  <c r="G241" i="175" s="1"/>
  <c r="G242" i="175" s="1"/>
  <c r="G243" i="175" s="1"/>
  <c r="G244" i="175" s="1"/>
  <c r="G245" i="175" s="1"/>
  <c r="G246" i="175" s="1"/>
  <c r="G247" i="175" s="1"/>
  <c r="G248" i="175" s="1"/>
  <c r="G249" i="175" s="1"/>
  <c r="G250" i="175" s="1"/>
  <c r="G251" i="175" s="1"/>
  <c r="G252" i="175" s="1"/>
  <c r="G253" i="175" s="1"/>
  <c r="G254" i="175" s="1"/>
  <c r="G255" i="175" s="1"/>
  <c r="G256" i="175" s="1"/>
  <c r="G257" i="175" s="1"/>
  <c r="G258" i="175" s="1"/>
  <c r="G259" i="175" s="1"/>
  <c r="G260" i="175" s="1"/>
  <c r="G261" i="175" s="1"/>
  <c r="G262" i="175" s="1"/>
  <c r="G263" i="175" s="1"/>
  <c r="G264" i="175" s="1"/>
  <c r="G265" i="175" s="1"/>
  <c r="G266" i="175" s="1"/>
  <c r="G267" i="175" s="1"/>
  <c r="G268" i="175" s="1"/>
  <c r="G269" i="175" s="1"/>
  <c r="G270" i="175" s="1"/>
  <c r="G271" i="175" s="1"/>
  <c r="G272" i="175" s="1"/>
  <c r="G273" i="175" s="1"/>
  <c r="G274" i="175" s="1"/>
  <c r="G275" i="175" s="1"/>
  <c r="G276" i="175" s="1"/>
  <c r="G277" i="175" s="1"/>
  <c r="G278" i="175" s="1"/>
  <c r="G279" i="175" s="1"/>
  <c r="G280" i="175" s="1"/>
  <c r="G281" i="175" s="1"/>
  <c r="G282" i="175" s="1"/>
  <c r="G283" i="175" s="1"/>
  <c r="G284" i="175" s="1"/>
  <c r="G285" i="175" s="1"/>
  <c r="G286" i="175" s="1"/>
  <c r="G287" i="175" s="1"/>
  <c r="G288" i="175" s="1"/>
  <c r="G289" i="175" s="1"/>
  <c r="G290" i="175" s="1"/>
  <c r="G291" i="175" s="1"/>
  <c r="G292" i="175" s="1"/>
  <c r="G293" i="175" s="1"/>
  <c r="G294" i="175" s="1"/>
  <c r="G295" i="175" s="1"/>
  <c r="G296" i="175" s="1"/>
  <c r="G297" i="175" s="1"/>
  <c r="G298" i="175" s="1"/>
  <c r="G299" i="175" s="1"/>
  <c r="G300" i="175" s="1"/>
  <c r="G301" i="175" s="1"/>
  <c r="G302" i="175" s="1"/>
  <c r="G303" i="175" s="1"/>
  <c r="G304" i="175" s="1"/>
  <c r="G305" i="175" s="1"/>
  <c r="G306" i="175" s="1"/>
  <c r="G307" i="175" s="1"/>
  <c r="G308" i="175" s="1"/>
  <c r="G309" i="175" s="1"/>
  <c r="G310" i="175" s="1"/>
  <c r="G311" i="175" s="1"/>
  <c r="G312" i="175" s="1"/>
  <c r="G313" i="175" s="1"/>
  <c r="G314" i="175" s="1"/>
  <c r="G315" i="175" s="1"/>
  <c r="G316" i="175" s="1"/>
  <c r="G317" i="175" s="1"/>
  <c r="G318" i="175" s="1"/>
  <c r="G319" i="175" s="1"/>
  <c r="G320" i="175" s="1"/>
  <c r="G321" i="175" s="1"/>
  <c r="G322" i="175" s="1"/>
  <c r="G323" i="175" s="1"/>
  <c r="G324" i="175" s="1"/>
  <c r="G325" i="175" s="1"/>
  <c r="G326" i="175" s="1"/>
  <c r="G327" i="175" s="1"/>
  <c r="G328" i="175" s="1"/>
  <c r="G329" i="175" s="1"/>
  <c r="G330" i="175" s="1"/>
  <c r="G331" i="175" s="1"/>
  <c r="G332" i="175" s="1"/>
  <c r="G333" i="175" s="1"/>
  <c r="G334" i="175" s="1"/>
  <c r="G335" i="175" s="1"/>
  <c r="G336" i="175" s="1"/>
  <c r="G337" i="175" s="1"/>
  <c r="G338" i="175" s="1"/>
  <c r="G339" i="175" s="1"/>
  <c r="G340" i="175" s="1"/>
  <c r="G341" i="175" s="1"/>
  <c r="G342" i="175" s="1"/>
  <c r="G343" i="175" s="1"/>
  <c r="G344" i="175" s="1"/>
  <c r="G345" i="175" s="1"/>
  <c r="G346" i="175" s="1"/>
  <c r="G347" i="175" s="1"/>
  <c r="G348" i="175" s="1"/>
  <c r="G349" i="175" s="1"/>
  <c r="G350" i="175" s="1"/>
  <c r="G351" i="175" s="1"/>
  <c r="G352" i="175" s="1"/>
  <c r="G353" i="175" s="1"/>
  <c r="G354" i="175" s="1"/>
  <c r="G355" i="175" s="1"/>
  <c r="G356" i="175" s="1"/>
  <c r="G357" i="175" s="1"/>
  <c r="G358" i="175" s="1"/>
  <c r="G359" i="175" s="1"/>
  <c r="G360" i="175" s="1"/>
  <c r="G361" i="175" s="1"/>
  <c r="G362" i="175" s="1"/>
  <c r="G363" i="175" s="1"/>
  <c r="G364" i="175" s="1"/>
  <c r="G365" i="175" s="1"/>
  <c r="G366" i="175" s="1"/>
  <c r="G367" i="175" s="1"/>
  <c r="G368" i="175" s="1"/>
  <c r="G369" i="175" s="1"/>
  <c r="G370" i="175" s="1"/>
  <c r="G371" i="175" s="1"/>
  <c r="G372" i="175" s="1"/>
  <c r="G373" i="175" s="1"/>
  <c r="G374" i="175" s="1"/>
  <c r="G375" i="175" s="1"/>
  <c r="G376" i="175" s="1"/>
  <c r="G377" i="175" s="1"/>
  <c r="G378" i="175" s="1"/>
  <c r="G379" i="175" s="1"/>
  <c r="G380" i="175" s="1"/>
  <c r="G381" i="175" s="1"/>
  <c r="G382" i="175" s="1"/>
  <c r="G383" i="175" s="1"/>
  <c r="G384" i="175" s="1"/>
  <c r="G385" i="175" s="1"/>
  <c r="G386" i="175" s="1"/>
  <c r="G387" i="175" s="1"/>
  <c r="G388" i="175" s="1"/>
  <c r="G389" i="175" s="1"/>
  <c r="G390" i="175" s="1"/>
  <c r="G391" i="175" s="1"/>
  <c r="G392" i="175" s="1"/>
  <c r="G393" i="175" s="1"/>
  <c r="G394" i="175" s="1"/>
  <c r="G395" i="175" s="1"/>
  <c r="G396" i="175" s="1"/>
  <c r="G397" i="175" s="1"/>
  <c r="G398" i="175" s="1"/>
  <c r="G399" i="175" s="1"/>
  <c r="G400" i="175" s="1"/>
  <c r="G401" i="175" s="1"/>
  <c r="G402" i="175" s="1"/>
  <c r="G403" i="175" s="1"/>
  <c r="G404" i="175" s="1"/>
  <c r="G405" i="175" s="1"/>
  <c r="G406" i="175" s="1"/>
  <c r="G407" i="175" s="1"/>
  <c r="G408" i="175" s="1"/>
  <c r="G409" i="175" s="1"/>
  <c r="G410" i="175" s="1"/>
  <c r="G411" i="175" s="1"/>
  <c r="G412" i="175" s="1"/>
  <c r="G413" i="175" s="1"/>
  <c r="G414" i="175" s="1"/>
  <c r="G415" i="175" s="1"/>
  <c r="G416" i="175" s="1"/>
  <c r="G417" i="175" s="1"/>
  <c r="G418" i="175" s="1"/>
  <c r="G419" i="175" s="1"/>
  <c r="G420" i="175" s="1"/>
  <c r="G421" i="175" s="1"/>
  <c r="G422" i="175" s="1"/>
  <c r="G423" i="175" s="1"/>
  <c r="G424" i="175" s="1"/>
  <c r="G425" i="175" s="1"/>
  <c r="G426" i="175" s="1"/>
  <c r="G427" i="175" s="1"/>
  <c r="G428" i="175" s="1"/>
  <c r="G429" i="175" s="1"/>
  <c r="G430" i="175" s="1"/>
  <c r="G431" i="175" s="1"/>
  <c r="G432" i="175" s="1"/>
  <c r="G433" i="175" s="1"/>
  <c r="G434" i="175" s="1"/>
  <c r="G435" i="175" s="1"/>
  <c r="G436" i="175" s="1"/>
  <c r="G437" i="175" s="1"/>
  <c r="G438" i="175" s="1"/>
  <c r="G439" i="175" s="1"/>
  <c r="G440" i="175" s="1"/>
  <c r="G441" i="175" s="1"/>
  <c r="G442" i="175" s="1"/>
  <c r="G443" i="175" s="1"/>
  <c r="G444" i="175" s="1"/>
  <c r="G445" i="175" s="1"/>
  <c r="G446" i="175" s="1"/>
  <c r="G447" i="175" s="1"/>
  <c r="G448" i="175" s="1"/>
  <c r="G449" i="175" s="1"/>
  <c r="G450" i="175" s="1"/>
  <c r="G451" i="175" s="1"/>
  <c r="G452" i="175" s="1"/>
  <c r="G453" i="175" s="1"/>
  <c r="G454" i="175" s="1"/>
  <c r="G455" i="175" s="1"/>
  <c r="G456" i="175" s="1"/>
  <c r="G457" i="175" s="1"/>
  <c r="G458" i="175" s="1"/>
  <c r="G459" i="175" s="1"/>
  <c r="G460" i="175" s="1"/>
  <c r="G461" i="175" s="1"/>
  <c r="G462" i="175" s="1"/>
  <c r="G463" i="175" s="1"/>
  <c r="G464" i="175" s="1"/>
  <c r="G465" i="175" s="1"/>
  <c r="G466" i="175" s="1"/>
  <c r="G467" i="175" s="1"/>
  <c r="G468" i="175" s="1"/>
  <c r="G469" i="175" s="1"/>
  <c r="G470" i="175" s="1"/>
  <c r="G471" i="175" s="1"/>
  <c r="G472" i="175" s="1"/>
  <c r="G473" i="175" s="1"/>
  <c r="G474" i="175" s="1"/>
  <c r="G475" i="175" s="1"/>
  <c r="G476" i="175" s="1"/>
  <c r="G477" i="175" s="1"/>
  <c r="G478" i="175" s="1"/>
  <c r="G479" i="175" s="1"/>
  <c r="G480" i="175" s="1"/>
  <c r="G481" i="175" s="1"/>
  <c r="G482" i="175" s="1"/>
  <c r="G483" i="175" s="1"/>
  <c r="G484" i="175" s="1"/>
  <c r="G485" i="175" s="1"/>
  <c r="G486" i="175" s="1"/>
  <c r="G487" i="175" s="1"/>
  <c r="G488" i="175" s="1"/>
  <c r="G489" i="175" s="1"/>
  <c r="G490" i="175" s="1"/>
  <c r="G491" i="175" s="1"/>
  <c r="G492" i="175" s="1"/>
  <c r="G493" i="175" s="1"/>
  <c r="G494" i="175" s="1"/>
  <c r="G495" i="175" s="1"/>
  <c r="G496" i="175" s="1"/>
  <c r="G497" i="175" s="1"/>
  <c r="G498" i="175" s="1"/>
  <c r="G499" i="175" s="1"/>
  <c r="G500" i="175" s="1"/>
  <c r="G501" i="175" s="1"/>
  <c r="G502" i="175" s="1"/>
  <c r="G503" i="175" s="1"/>
  <c r="G504" i="175" s="1"/>
  <c r="G505" i="175" s="1"/>
  <c r="G506" i="175" s="1"/>
  <c r="G507" i="175" s="1"/>
  <c r="G508" i="175" s="1"/>
  <c r="G509" i="175" s="1"/>
  <c r="G510" i="175" s="1"/>
  <c r="G511" i="175" s="1"/>
  <c r="G512" i="175" s="1"/>
  <c r="G513" i="175" s="1"/>
  <c r="G514" i="175" s="1"/>
  <c r="G515" i="175" s="1"/>
  <c r="G516" i="175" s="1"/>
  <c r="G517" i="175" s="1"/>
  <c r="G518" i="175" s="1"/>
  <c r="G519" i="175" s="1"/>
  <c r="G520" i="175" s="1"/>
  <c r="G521" i="175" s="1"/>
  <c r="G522" i="175" s="1"/>
  <c r="G523" i="175" s="1"/>
  <c r="G524" i="175" s="1"/>
  <c r="G525" i="175" s="1"/>
  <c r="G526" i="175" s="1"/>
  <c r="G527" i="175" s="1"/>
  <c r="G528" i="175" s="1"/>
  <c r="G529" i="175" s="1"/>
  <c r="G530" i="175" s="1"/>
  <c r="G531" i="175" s="1"/>
  <c r="G532" i="175" s="1"/>
  <c r="G533" i="175" s="1"/>
  <c r="G534" i="175" s="1"/>
  <c r="G535" i="175" s="1"/>
  <c r="G536" i="175" s="1"/>
  <c r="G537" i="175" s="1"/>
  <c r="G538" i="175" s="1"/>
  <c r="G539" i="175" s="1"/>
  <c r="G540" i="175" s="1"/>
  <c r="G541" i="175" s="1"/>
  <c r="G542" i="175" s="1"/>
  <c r="G543" i="175" s="1"/>
  <c r="G544" i="175" s="1"/>
  <c r="G545" i="175" s="1"/>
  <c r="G546" i="175" s="1"/>
  <c r="G547" i="175" s="1"/>
  <c r="G548" i="175" s="1"/>
  <c r="G549" i="175" s="1"/>
  <c r="G550" i="175" s="1"/>
  <c r="G551" i="175" s="1"/>
  <c r="G552" i="175" s="1"/>
  <c r="G553" i="175" s="1"/>
  <c r="G554" i="175" s="1"/>
  <c r="G555" i="175" s="1"/>
  <c r="G556" i="175" s="1"/>
  <c r="G557" i="175" s="1"/>
  <c r="G558" i="175" s="1"/>
  <c r="G559" i="175" s="1"/>
  <c r="G560" i="175" s="1"/>
  <c r="G561" i="175" s="1"/>
  <c r="G562" i="175" s="1"/>
  <c r="G563" i="175" s="1"/>
  <c r="G564" i="175" s="1"/>
  <c r="G565" i="175" s="1"/>
  <c r="G566" i="175" s="1"/>
  <c r="G567" i="175" s="1"/>
  <c r="G568" i="175" s="1"/>
  <c r="G569" i="175" s="1"/>
  <c r="G570" i="175" s="1"/>
  <c r="G571" i="175" s="1"/>
  <c r="G572" i="175" s="1"/>
  <c r="G573" i="175" s="1"/>
  <c r="G574" i="175" s="1"/>
  <c r="G575" i="175" s="1"/>
  <c r="G576" i="175" s="1"/>
  <c r="G577" i="175" s="1"/>
  <c r="G578" i="175" s="1"/>
  <c r="G579" i="175" s="1"/>
  <c r="G580" i="175" s="1"/>
  <c r="G581" i="175" s="1"/>
  <c r="G582" i="175" s="1"/>
  <c r="G583" i="175" s="1"/>
  <c r="G584" i="175" s="1"/>
  <c r="G585" i="175" s="1"/>
  <c r="G586" i="175" s="1"/>
  <c r="G587" i="175" s="1"/>
  <c r="G588" i="175" s="1"/>
  <c r="G589" i="175" s="1"/>
  <c r="G590" i="175" s="1"/>
  <c r="G591" i="175" s="1"/>
  <c r="G592" i="175" s="1"/>
  <c r="G593" i="175" s="1"/>
  <c r="G594" i="175" s="1"/>
  <c r="G595" i="175" s="1"/>
  <c r="G596" i="175" s="1"/>
  <c r="G597" i="175" s="1"/>
  <c r="G598" i="175" s="1"/>
  <c r="G599" i="175" s="1"/>
  <c r="G600" i="175" s="1"/>
  <c r="G601" i="175" s="1"/>
  <c r="G602" i="175" s="1"/>
  <c r="G603" i="175" s="1"/>
  <c r="G604" i="175" s="1"/>
  <c r="G605" i="175" s="1"/>
  <c r="G606" i="175" s="1"/>
  <c r="G607" i="175" s="1"/>
  <c r="G608" i="175" s="1"/>
  <c r="G609" i="175" s="1"/>
  <c r="G610" i="175" s="1"/>
  <c r="G611" i="175" s="1"/>
  <c r="G612" i="175" s="1"/>
  <c r="G613" i="175" s="1"/>
  <c r="G614" i="175" s="1"/>
  <c r="G615" i="175" s="1"/>
  <c r="G616" i="175" s="1"/>
  <c r="G617" i="175" s="1"/>
  <c r="G618" i="175" s="1"/>
  <c r="G619" i="175" s="1"/>
  <c r="G620" i="175" s="1"/>
  <c r="G621" i="175" s="1"/>
  <c r="G622" i="175" s="1"/>
  <c r="G623" i="175" s="1"/>
  <c r="G624" i="175" s="1"/>
  <c r="G625" i="175" s="1"/>
  <c r="G626" i="175" s="1"/>
  <c r="G627" i="175" s="1"/>
  <c r="G628" i="175" s="1"/>
  <c r="G629" i="175" s="1"/>
  <c r="G630" i="175" s="1"/>
  <c r="G631" i="175" s="1"/>
  <c r="G632" i="175" s="1"/>
  <c r="G633" i="175" s="1"/>
  <c r="G634" i="175" s="1"/>
  <c r="G635" i="175" s="1"/>
  <c r="G636" i="175" s="1"/>
  <c r="G637" i="175" s="1"/>
  <c r="G638" i="175" s="1"/>
  <c r="G639" i="175" s="1"/>
  <c r="G640" i="175" s="1"/>
  <c r="G641" i="175" s="1"/>
  <c r="G642" i="175" s="1"/>
  <c r="G643" i="175" s="1"/>
  <c r="G644" i="175" s="1"/>
  <c r="G645" i="175" s="1"/>
  <c r="G646" i="175" s="1"/>
  <c r="G647" i="175" s="1"/>
  <c r="G648" i="175" s="1"/>
  <c r="G649" i="175" s="1"/>
  <c r="G650" i="175" s="1"/>
  <c r="G651" i="175" s="1"/>
  <c r="G652" i="175" s="1"/>
  <c r="G653" i="175" s="1"/>
  <c r="G654" i="175" s="1"/>
  <c r="G655" i="175" s="1"/>
  <c r="G656" i="175" s="1"/>
  <c r="G657" i="175" s="1"/>
  <c r="G658" i="175" s="1"/>
  <c r="G659" i="175" s="1"/>
  <c r="G660" i="175" s="1"/>
  <c r="G661" i="175" s="1"/>
  <c r="G662" i="175" s="1"/>
  <c r="G663" i="175" s="1"/>
  <c r="G664" i="175" s="1"/>
  <c r="G665" i="175" s="1"/>
  <c r="G666" i="175" s="1"/>
  <c r="G667" i="175" s="1"/>
  <c r="G668" i="175" s="1"/>
  <c r="G669" i="175" s="1"/>
  <c r="G670" i="175" s="1"/>
  <c r="G671" i="175" s="1"/>
  <c r="G672" i="175" s="1"/>
  <c r="G673" i="175" s="1"/>
  <c r="G674" i="175" s="1"/>
  <c r="G675" i="175" s="1"/>
  <c r="G676" i="175" s="1"/>
  <c r="G677" i="175" s="1"/>
  <c r="G678" i="175" s="1"/>
  <c r="G679" i="175" s="1"/>
  <c r="G680" i="175" s="1"/>
  <c r="G681" i="175" s="1"/>
  <c r="G682" i="175" s="1"/>
  <c r="G683" i="175" s="1"/>
  <c r="G684" i="175" s="1"/>
  <c r="G685" i="175" s="1"/>
  <c r="G686" i="175" s="1"/>
  <c r="G687" i="175" s="1"/>
  <c r="G688" i="175" s="1"/>
  <c r="G689" i="175" s="1"/>
  <c r="G690" i="175" s="1"/>
  <c r="G691" i="175" s="1"/>
  <c r="G692" i="175" s="1"/>
  <c r="G693" i="175" s="1"/>
  <c r="G694" i="175" s="1"/>
  <c r="G695" i="175" s="1"/>
  <c r="G696" i="175" s="1"/>
  <c r="G697" i="175" s="1"/>
  <c r="G698" i="175" s="1"/>
  <c r="G699" i="175" s="1"/>
  <c r="G700" i="175" s="1"/>
  <c r="G701" i="175" s="1"/>
  <c r="G702" i="175" s="1"/>
  <c r="G703" i="175" s="1"/>
  <c r="G704" i="175" s="1"/>
  <c r="G705" i="175" s="1"/>
  <c r="G706" i="175" s="1"/>
  <c r="G707" i="175" s="1"/>
  <c r="G708" i="175" s="1"/>
  <c r="G709" i="175" s="1"/>
  <c r="G710" i="175" s="1"/>
  <c r="G711" i="175" s="1"/>
  <c r="G712" i="175" s="1"/>
  <c r="G713" i="175" s="1"/>
  <c r="G714" i="175" s="1"/>
  <c r="G715" i="175" s="1"/>
  <c r="G716" i="175" s="1"/>
  <c r="G717" i="175" s="1"/>
  <c r="G718" i="175" s="1"/>
  <c r="G719" i="175" s="1"/>
  <c r="G720" i="175" s="1"/>
  <c r="G721" i="175" s="1"/>
  <c r="G722" i="175" s="1"/>
  <c r="G723" i="175" s="1"/>
  <c r="G724" i="175" s="1"/>
  <c r="G725" i="175" s="1"/>
  <c r="G726" i="175" s="1"/>
  <c r="G727" i="175" s="1"/>
  <c r="G728" i="175" s="1"/>
  <c r="G729" i="175" s="1"/>
  <c r="G730" i="175" s="1"/>
  <c r="G731" i="175" s="1"/>
  <c r="G732" i="175" s="1"/>
  <c r="G733" i="175" s="1"/>
  <c r="G734" i="175" s="1"/>
  <c r="G735" i="175" s="1"/>
  <c r="G736" i="175" s="1"/>
  <c r="G737" i="175" s="1"/>
  <c r="G738" i="175" s="1"/>
  <c r="G739" i="175" s="1"/>
  <c r="G740" i="175" s="1"/>
  <c r="G741" i="175" s="1"/>
  <c r="G742" i="175" s="1"/>
  <c r="G743" i="175" s="1"/>
  <c r="G744" i="175" s="1"/>
  <c r="G745" i="175" s="1"/>
  <c r="G746" i="175" s="1"/>
  <c r="G747" i="175" s="1"/>
  <c r="G748" i="175" s="1"/>
  <c r="G749" i="175" s="1"/>
  <c r="G750" i="175" s="1"/>
  <c r="G751" i="175" s="1"/>
  <c r="G752" i="175" s="1"/>
  <c r="G753" i="175" s="1"/>
  <c r="G754" i="175" s="1"/>
  <c r="G755" i="175" s="1"/>
  <c r="G756" i="175" s="1"/>
  <c r="G757" i="175" s="1"/>
  <c r="G758" i="175" s="1"/>
  <c r="G759" i="175" s="1"/>
  <c r="G760" i="175" s="1"/>
  <c r="G761" i="175" s="1"/>
  <c r="G762" i="175" s="1"/>
  <c r="G763" i="175" s="1"/>
  <c r="G764" i="175" s="1"/>
  <c r="G765" i="175" s="1"/>
  <c r="G766" i="175" s="1"/>
  <c r="G767" i="175" s="1"/>
  <c r="G768" i="175" s="1"/>
  <c r="G769" i="175" s="1"/>
  <c r="G770" i="175" s="1"/>
  <c r="G771" i="175" s="1"/>
  <c r="G772" i="175" s="1"/>
  <c r="G773" i="175" s="1"/>
  <c r="G774" i="175" s="1"/>
  <c r="G775" i="175" s="1"/>
  <c r="G776" i="175" s="1"/>
  <c r="G777" i="175" s="1"/>
  <c r="G778" i="175" s="1"/>
  <c r="G779" i="175" s="1"/>
  <c r="G780" i="175" s="1"/>
  <c r="G781" i="175" s="1"/>
  <c r="G782" i="175" s="1"/>
  <c r="G783" i="175" s="1"/>
  <c r="G784" i="175" s="1"/>
  <c r="G785" i="175" s="1"/>
  <c r="G786" i="175" s="1"/>
  <c r="G787" i="175" s="1"/>
  <c r="G788" i="175" s="1"/>
  <c r="G789" i="175" s="1"/>
  <c r="G790" i="175" s="1"/>
  <c r="G791" i="175" s="1"/>
  <c r="G792" i="175" s="1"/>
  <c r="G793" i="175" s="1"/>
  <c r="G794" i="175" s="1"/>
  <c r="G795" i="175" s="1"/>
  <c r="G796" i="175" s="1"/>
  <c r="G797" i="175" s="1"/>
  <c r="G798" i="175" s="1"/>
  <c r="G799" i="175" s="1"/>
  <c r="G800" i="175" s="1"/>
  <c r="G801" i="175" s="1"/>
  <c r="G802" i="175" s="1"/>
  <c r="G803" i="175" s="1"/>
  <c r="G804" i="175" s="1"/>
  <c r="G805" i="175" s="1"/>
  <c r="G806" i="175" s="1"/>
  <c r="G807" i="175" s="1"/>
  <c r="G808" i="175" s="1"/>
  <c r="G809" i="175" s="1"/>
  <c r="G810" i="175" s="1"/>
  <c r="G811" i="175" s="1"/>
  <c r="G812" i="175" s="1"/>
  <c r="G813" i="175" s="1"/>
  <c r="G814" i="175" s="1"/>
  <c r="G815" i="175" s="1"/>
  <c r="G816" i="175" s="1"/>
  <c r="G817" i="175" s="1"/>
  <c r="G818" i="175" s="1"/>
  <c r="G819" i="175" s="1"/>
  <c r="G820" i="175" s="1"/>
  <c r="G821" i="175" s="1"/>
  <c r="G822" i="175" s="1"/>
  <c r="G823" i="175" s="1"/>
  <c r="G824" i="175" s="1"/>
  <c r="G825" i="175" s="1"/>
  <c r="G826" i="175" s="1"/>
  <c r="G827" i="175" s="1"/>
  <c r="G828" i="175" s="1"/>
  <c r="G829" i="175" s="1"/>
  <c r="G830" i="175" s="1"/>
  <c r="G831" i="175" s="1"/>
  <c r="G832" i="175" s="1"/>
  <c r="G833" i="175" s="1"/>
  <c r="G834" i="175" s="1"/>
  <c r="G835" i="175" s="1"/>
  <c r="G836" i="175" s="1"/>
  <c r="G837" i="175" s="1"/>
  <c r="G838" i="175" s="1"/>
  <c r="G839" i="175" s="1"/>
  <c r="G840" i="175" s="1"/>
  <c r="G841" i="175" s="1"/>
  <c r="G842" i="175" s="1"/>
  <c r="G843" i="175" s="1"/>
  <c r="G844" i="175" s="1"/>
  <c r="G845" i="175" s="1"/>
  <c r="G846" i="175" s="1"/>
  <c r="G847" i="175" s="1"/>
  <c r="G848" i="175" s="1"/>
  <c r="G849" i="175" s="1"/>
  <c r="G850" i="175" s="1"/>
  <c r="G851" i="175" s="1"/>
  <c r="G852" i="175" s="1"/>
  <c r="G853" i="175" s="1"/>
  <c r="G854" i="175" s="1"/>
  <c r="G855" i="175" s="1"/>
  <c r="G856" i="175" s="1"/>
  <c r="G857" i="175" s="1"/>
  <c r="G858" i="175" s="1"/>
  <c r="G859" i="175" s="1"/>
  <c r="G860" i="175" s="1"/>
  <c r="G861" i="175" s="1"/>
  <c r="G862" i="175" s="1"/>
  <c r="G863" i="175" s="1"/>
  <c r="G864" i="175" s="1"/>
  <c r="G865" i="175" s="1"/>
  <c r="G866" i="175" s="1"/>
  <c r="G867" i="175" s="1"/>
  <c r="G868" i="175" s="1"/>
  <c r="G869" i="175" s="1"/>
  <c r="G870" i="175" s="1"/>
  <c r="G871" i="175" s="1"/>
  <c r="G872" i="175" s="1"/>
  <c r="G873" i="175" s="1"/>
  <c r="G874" i="175" s="1"/>
  <c r="G875" i="175" s="1"/>
  <c r="G876" i="175" s="1"/>
  <c r="G877" i="175" s="1"/>
  <c r="G878" i="175" s="1"/>
  <c r="G879" i="175" s="1"/>
  <c r="G880" i="175" s="1"/>
  <c r="G881" i="175" s="1"/>
  <c r="G882" i="175" s="1"/>
  <c r="G883" i="175" s="1"/>
  <c r="G884" i="175" s="1"/>
  <c r="G885" i="175" s="1"/>
  <c r="G886" i="175" s="1"/>
  <c r="G887" i="175" s="1"/>
  <c r="G888" i="175" s="1"/>
  <c r="G889" i="175" s="1"/>
  <c r="G890" i="175" s="1"/>
  <c r="G891" i="175" s="1"/>
  <c r="G892" i="175" s="1"/>
  <c r="G893" i="175" s="1"/>
  <c r="G894" i="175" s="1"/>
  <c r="G895" i="175" s="1"/>
  <c r="G896" i="175" s="1"/>
  <c r="G897" i="175" s="1"/>
  <c r="G898" i="175" s="1"/>
  <c r="G899" i="175" s="1"/>
  <c r="G900" i="175" s="1"/>
  <c r="G901" i="175" s="1"/>
  <c r="G902" i="175" s="1"/>
  <c r="G903" i="175" s="1"/>
  <c r="G904" i="175" s="1"/>
  <c r="G905" i="175" s="1"/>
  <c r="G906" i="175" s="1"/>
  <c r="G907" i="175" s="1"/>
  <c r="G908" i="175" s="1"/>
  <c r="G909" i="175" s="1"/>
  <c r="G910" i="175" s="1"/>
  <c r="G911" i="175" s="1"/>
  <c r="G912" i="175" s="1"/>
  <c r="G913" i="175" s="1"/>
  <c r="G914" i="175" s="1"/>
  <c r="G915" i="175" s="1"/>
  <c r="G916" i="175" s="1"/>
  <c r="G917" i="175" s="1"/>
  <c r="G918" i="175" s="1"/>
  <c r="G919" i="175" s="1"/>
  <c r="G920" i="175" s="1"/>
  <c r="G921" i="175" s="1"/>
  <c r="G922" i="175" s="1"/>
  <c r="G923" i="175" s="1"/>
  <c r="G924" i="175" s="1"/>
  <c r="G925" i="175" s="1"/>
  <c r="G926" i="175" s="1"/>
  <c r="G927" i="175" s="1"/>
  <c r="G928" i="175" s="1"/>
  <c r="G929" i="175" s="1"/>
  <c r="G930" i="175" s="1"/>
  <c r="G931" i="175" s="1"/>
  <c r="G932" i="175" s="1"/>
  <c r="G933" i="175" s="1"/>
  <c r="G934" i="175" s="1"/>
  <c r="G935" i="175" s="1"/>
  <c r="G936" i="175" s="1"/>
  <c r="G937" i="175" s="1"/>
  <c r="G938" i="175" s="1"/>
  <c r="G939" i="175" s="1"/>
  <c r="G940" i="175" s="1"/>
  <c r="G941" i="175" s="1"/>
  <c r="G942" i="175" s="1"/>
  <c r="G943" i="175" s="1"/>
  <c r="G944" i="175" s="1"/>
  <c r="G945" i="175" s="1"/>
  <c r="G946" i="175" s="1"/>
  <c r="G947" i="175" s="1"/>
  <c r="G948" i="175" s="1"/>
  <c r="G949" i="175" s="1"/>
  <c r="G950" i="175" s="1"/>
  <c r="G951" i="175" s="1"/>
  <c r="G952" i="175" s="1"/>
  <c r="G953" i="175" s="1"/>
  <c r="G954" i="175" s="1"/>
  <c r="G955" i="175" s="1"/>
  <c r="G956" i="175" s="1"/>
  <c r="G957" i="175" s="1"/>
  <c r="G958" i="175" s="1"/>
  <c r="G959" i="175" s="1"/>
  <c r="G960" i="175" s="1"/>
  <c r="G961" i="175" s="1"/>
  <c r="G962" i="175" s="1"/>
  <c r="G963" i="175" s="1"/>
  <c r="G964" i="175" s="1"/>
  <c r="G965" i="175" s="1"/>
  <c r="G966" i="175" s="1"/>
  <c r="G967" i="175" s="1"/>
  <c r="G968" i="175" s="1"/>
  <c r="G969" i="175" s="1"/>
  <c r="G970" i="175" s="1"/>
  <c r="G971" i="175" s="1"/>
  <c r="G972" i="175" s="1"/>
  <c r="G973" i="175" s="1"/>
  <c r="G974" i="175" s="1"/>
  <c r="G975" i="175" s="1"/>
  <c r="G976" i="175" s="1"/>
  <c r="G977" i="175" s="1"/>
  <c r="G978" i="175" s="1"/>
  <c r="G979" i="175" s="1"/>
  <c r="G980" i="175" s="1"/>
  <c r="G981" i="175" s="1"/>
  <c r="G982" i="175" s="1"/>
  <c r="G983" i="175" s="1"/>
  <c r="G984" i="175" s="1"/>
  <c r="G985" i="175" s="1"/>
  <c r="G986" i="175" s="1"/>
  <c r="G987" i="175" s="1"/>
  <c r="G988" i="175" s="1"/>
  <c r="G989" i="175" s="1"/>
  <c r="G990" i="175" s="1"/>
  <c r="G991" i="175" s="1"/>
  <c r="G992" i="175" s="1"/>
  <c r="G993" i="175" s="1"/>
  <c r="G994" i="175" s="1"/>
  <c r="G995" i="175" s="1"/>
  <c r="G996" i="175" s="1"/>
  <c r="G997" i="175" s="1"/>
  <c r="G998" i="175" s="1"/>
  <c r="G999" i="175" s="1"/>
  <c r="G1000" i="175" s="1"/>
  <c r="G1001" i="175" s="1"/>
  <c r="G1002" i="175" s="1"/>
  <c r="G1003" i="175" s="1"/>
  <c r="G1004" i="175" s="1"/>
  <c r="G1005" i="175" s="1"/>
  <c r="G1006" i="175" s="1"/>
  <c r="G1007" i="175" s="1"/>
  <c r="G1008" i="175" s="1"/>
  <c r="G1009" i="175" s="1"/>
  <c r="G1010" i="175" s="1"/>
  <c r="G1011" i="175" s="1"/>
  <c r="G1012" i="175" s="1"/>
  <c r="G1013" i="175" s="1"/>
  <c r="G1014" i="175" s="1"/>
  <c r="G1015" i="175" s="1"/>
  <c r="G1016" i="175" s="1"/>
  <c r="G1017" i="175" s="1"/>
  <c r="G1018" i="175" s="1"/>
  <c r="G1019" i="175" s="1"/>
  <c r="G1020" i="175" s="1"/>
  <c r="G1021" i="175" s="1"/>
  <c r="G1022" i="175" s="1"/>
  <c r="G1023" i="175" s="1"/>
  <c r="G1024" i="175" s="1"/>
  <c r="G1025" i="175" s="1"/>
  <c r="G1026" i="175" s="1"/>
  <c r="G1027" i="175" s="1"/>
  <c r="G1028" i="175" s="1"/>
  <c r="G1029" i="175" s="1"/>
  <c r="G1030" i="175" s="1"/>
  <c r="G1031" i="175" s="1"/>
  <c r="G1032" i="175" s="1"/>
  <c r="G1033" i="175" s="1"/>
  <c r="G1034" i="175" s="1"/>
  <c r="G1035" i="175" s="1"/>
  <c r="G1036" i="175" s="1"/>
  <c r="G1037" i="175" s="1"/>
  <c r="G1038" i="175" s="1"/>
  <c r="G1039" i="175" s="1"/>
  <c r="G1040" i="175" s="1"/>
  <c r="G1041" i="175" s="1"/>
  <c r="G1042" i="175" s="1"/>
  <c r="G1043" i="175" s="1"/>
  <c r="G1044" i="175" s="1"/>
  <c r="G1045" i="175" s="1"/>
  <c r="G1046" i="175" s="1"/>
  <c r="G1047" i="175" s="1"/>
  <c r="G1048" i="175" s="1"/>
  <c r="G1049" i="175" s="1"/>
  <c r="G1050" i="175" s="1"/>
  <c r="G1051" i="175" s="1"/>
  <c r="G1052" i="175" s="1"/>
  <c r="G1053" i="175" s="1"/>
  <c r="G1054" i="175" s="1"/>
  <c r="G1055" i="175" s="1"/>
  <c r="G1056" i="175" s="1"/>
  <c r="G1057" i="175" s="1"/>
  <c r="G1058" i="175" s="1"/>
  <c r="G1059" i="175" s="1"/>
  <c r="G1060" i="175" s="1"/>
  <c r="G1061" i="175" s="1"/>
  <c r="G1062" i="175" s="1"/>
  <c r="G1063" i="175" s="1"/>
  <c r="G1064" i="175" s="1"/>
  <c r="G1065" i="175" s="1"/>
  <c r="G1066" i="175" s="1"/>
  <c r="G1067" i="175" s="1"/>
  <c r="G1068" i="175" s="1"/>
  <c r="G1069" i="175" s="1"/>
  <c r="G1070" i="175" s="1"/>
  <c r="G1071" i="175" s="1"/>
  <c r="G1072" i="175" s="1"/>
  <c r="G1073" i="175" s="1"/>
  <c r="G1074" i="175" s="1"/>
  <c r="G1075" i="175" s="1"/>
  <c r="G1076" i="175" s="1"/>
  <c r="G1077" i="175" s="1"/>
  <c r="G1078" i="175" s="1"/>
  <c r="G1079" i="175" s="1"/>
  <c r="G1080" i="175" s="1"/>
  <c r="G1081" i="175" s="1"/>
  <c r="G1082" i="175" s="1"/>
  <c r="G1083" i="175" s="1"/>
  <c r="G1084" i="175" s="1"/>
  <c r="G1085" i="175" s="1"/>
  <c r="G1086" i="175" s="1"/>
  <c r="G1087" i="175" s="1"/>
  <c r="G1088" i="175" s="1"/>
  <c r="G1089" i="175" s="1"/>
  <c r="G1090" i="175" s="1"/>
  <c r="G1091" i="175" s="1"/>
  <c r="G1092" i="175" s="1"/>
  <c r="G1093" i="175" s="1"/>
  <c r="G1094" i="175" s="1"/>
  <c r="G1095" i="175" s="1"/>
  <c r="G1096" i="175" s="1"/>
  <c r="G1097" i="175" s="1"/>
  <c r="G1098" i="175" s="1"/>
  <c r="G1099" i="175" s="1"/>
  <c r="G1100" i="175" s="1"/>
  <c r="G1101" i="175" s="1"/>
  <c r="G1102" i="175" s="1"/>
  <c r="G1103" i="175" s="1"/>
  <c r="G1104" i="175" s="1"/>
  <c r="G1105" i="175" s="1"/>
  <c r="G1106" i="175" s="1"/>
  <c r="G1107" i="175" s="1"/>
  <c r="G1108" i="175" s="1"/>
  <c r="G1109" i="175" s="1"/>
  <c r="G1110" i="175" s="1"/>
  <c r="G1111" i="175" s="1"/>
  <c r="G1112" i="175" s="1"/>
  <c r="G1113" i="175" s="1"/>
  <c r="G1114" i="175" s="1"/>
  <c r="G1115" i="175" s="1"/>
  <c r="G1116" i="175" s="1"/>
  <c r="G1117" i="175" s="1"/>
  <c r="G1118" i="175" s="1"/>
  <c r="G1119" i="175" s="1"/>
  <c r="G1120" i="175" s="1"/>
  <c r="G1121" i="175" s="1"/>
  <c r="G1122" i="175" s="1"/>
  <c r="G1123" i="175" s="1"/>
  <c r="G1124" i="175" s="1"/>
  <c r="G1125" i="175" s="1"/>
  <c r="G1126" i="175" s="1"/>
  <c r="G1127" i="175" s="1"/>
  <c r="G1128" i="175" s="1"/>
  <c r="G1129" i="175" s="1"/>
  <c r="G1130" i="175" s="1"/>
  <c r="G1131" i="175" s="1"/>
  <c r="G1132" i="175" s="1"/>
  <c r="G1133" i="175" s="1"/>
  <c r="G1134" i="175" s="1"/>
  <c r="G1135" i="175" s="1"/>
  <c r="G1136" i="175" s="1"/>
  <c r="G1137" i="175" s="1"/>
  <c r="G1138" i="175" s="1"/>
  <c r="G1139" i="175" s="1"/>
  <c r="G1140" i="175" s="1"/>
  <c r="G1141" i="175" s="1"/>
  <c r="G1142" i="175" s="1"/>
  <c r="G1143" i="175" s="1"/>
  <c r="G1144" i="175" s="1"/>
  <c r="G1145" i="175" s="1"/>
  <c r="G1146" i="175" s="1"/>
  <c r="G1147" i="175" s="1"/>
  <c r="G1148" i="175" s="1"/>
  <c r="G1149" i="175" s="1"/>
  <c r="G1150" i="175" s="1"/>
  <c r="G1151" i="175" s="1"/>
  <c r="G1152" i="175" s="1"/>
  <c r="G1153" i="175" s="1"/>
  <c r="G1154" i="175" s="1"/>
  <c r="G1155" i="175" s="1"/>
  <c r="G1156" i="175" s="1"/>
  <c r="G1157" i="175" s="1"/>
  <c r="G1158" i="175" s="1"/>
  <c r="G1159" i="175" s="1"/>
  <c r="G1160" i="175" s="1"/>
  <c r="G1161" i="175" s="1"/>
  <c r="G1162" i="175" s="1"/>
  <c r="G1163" i="175" s="1"/>
  <c r="G1164" i="175" s="1"/>
  <c r="G1165" i="175" s="1"/>
  <c r="G1166" i="175" s="1"/>
  <c r="G1167" i="175" s="1"/>
  <c r="G1168" i="175" s="1"/>
  <c r="G1169" i="175" s="1"/>
  <c r="G1170" i="175" s="1"/>
  <c r="G1171" i="175" s="1"/>
  <c r="G1172" i="175" s="1"/>
  <c r="G1173" i="175" s="1"/>
  <c r="G1174" i="175" s="1"/>
  <c r="G1175" i="175" s="1"/>
  <c r="G1176" i="175" s="1"/>
  <c r="G1177" i="175" s="1"/>
  <c r="G1178" i="175" s="1"/>
  <c r="G1179" i="175" s="1"/>
  <c r="G1180" i="175" s="1"/>
  <c r="G1181" i="175" s="1"/>
  <c r="G1182" i="175" s="1"/>
  <c r="G1183" i="175" s="1"/>
  <c r="G1184" i="175" s="1"/>
  <c r="G1185" i="175" s="1"/>
  <c r="G1186" i="175" s="1"/>
  <c r="G1187" i="175" s="1"/>
  <c r="G1188" i="175" s="1"/>
  <c r="G1189" i="175" s="1"/>
  <c r="G1190" i="175" s="1"/>
  <c r="G1191" i="175" s="1"/>
  <c r="G1192" i="175" s="1"/>
  <c r="G1193" i="175" s="1"/>
  <c r="G1194" i="175" s="1"/>
  <c r="G1195" i="175" s="1"/>
  <c r="G1196" i="175" s="1"/>
  <c r="G1197" i="175" s="1"/>
  <c r="G1198" i="175" s="1"/>
  <c r="G1199" i="175" s="1"/>
  <c r="G1200" i="175" s="1"/>
  <c r="G1201" i="175" s="1"/>
  <c r="G1202" i="175" s="1"/>
  <c r="G1203" i="175" s="1"/>
  <c r="G1204" i="175" s="1"/>
  <c r="G1205" i="175" s="1"/>
  <c r="G1206" i="175" s="1"/>
  <c r="G1207" i="175" s="1"/>
  <c r="G1208" i="175" s="1"/>
  <c r="G1209" i="175" s="1"/>
  <c r="G1210" i="175" s="1"/>
  <c r="G1211" i="175" s="1"/>
  <c r="G1212" i="175" s="1"/>
  <c r="G1213" i="175" s="1"/>
  <c r="G1214" i="175" s="1"/>
  <c r="G1215" i="175" s="1"/>
  <c r="G1216" i="175" s="1"/>
  <c r="G1217" i="175" s="1"/>
  <c r="G1218" i="175" s="1"/>
  <c r="G1219" i="175" s="1"/>
  <c r="G1220" i="175" s="1"/>
  <c r="G1221" i="175" s="1"/>
  <c r="G1222" i="175" s="1"/>
  <c r="G1223" i="175" s="1"/>
  <c r="G1224" i="175" s="1"/>
  <c r="G1225" i="175" s="1"/>
  <c r="G1226" i="175" s="1"/>
  <c r="G1227" i="175" s="1"/>
  <c r="G1228" i="175" s="1"/>
  <c r="G1229" i="175" s="1"/>
  <c r="G1230" i="175" s="1"/>
  <c r="G1231" i="175" s="1"/>
  <c r="G1232" i="175" s="1"/>
  <c r="G1233" i="175" s="1"/>
  <c r="G1234" i="175" s="1"/>
  <c r="G1235" i="175" s="1"/>
  <c r="G1236" i="175" s="1"/>
  <c r="G1237" i="175" s="1"/>
  <c r="G1238" i="175" s="1"/>
  <c r="J41" i="176" s="1"/>
  <c r="K42" i="176" s="1"/>
  <c r="H86" i="175"/>
  <c r="I86" i="175" s="1"/>
  <c r="D62" i="175"/>
  <c r="C9" i="177" s="1"/>
  <c r="D65" i="179" l="1"/>
  <c r="E62" i="175"/>
  <c r="E65" i="179" l="1"/>
  <c r="K55" i="176"/>
  <c r="J54" i="176" s="1"/>
  <c r="B9" i="177"/>
  <c r="F62" i="175"/>
  <c r="F65" i="179" l="1"/>
  <c r="D63" i="175"/>
  <c r="D66" i="179" l="1"/>
  <c r="E63" i="175"/>
  <c r="E66" i="179" l="1"/>
  <c r="F63" i="175"/>
  <c r="F66" i="179" l="1"/>
  <c r="D64" i="175"/>
  <c r="D67" i="179" l="1"/>
  <c r="E67" i="179" s="1"/>
  <c r="F67" i="179" s="1"/>
  <c r="E64" i="175"/>
  <c r="D68" i="179" l="1"/>
  <c r="E68" i="179" s="1"/>
  <c r="F68" i="179" s="1"/>
  <c r="F64" i="175"/>
  <c r="D69" i="179" l="1"/>
  <c r="E69" i="179" s="1"/>
  <c r="F69" i="179" s="1"/>
  <c r="D65" i="175"/>
  <c r="D70" i="179" l="1"/>
  <c r="E70" i="179" s="1"/>
  <c r="F70" i="179" s="1"/>
  <c r="E65" i="175"/>
  <c r="D71" i="179" l="1"/>
  <c r="E71" i="179" s="1"/>
  <c r="F71" i="179" s="1"/>
  <c r="F65" i="175"/>
  <c r="D72" i="179" l="1"/>
  <c r="E72" i="179" s="1"/>
  <c r="F72" i="179" s="1"/>
  <c r="D66" i="175"/>
  <c r="D73" i="179" l="1"/>
  <c r="E73" i="179" s="1"/>
  <c r="F73" i="179" s="1"/>
  <c r="E66" i="175"/>
  <c r="D74" i="179" l="1"/>
  <c r="F66" i="175"/>
  <c r="E74" i="179" l="1"/>
  <c r="C10" i="181"/>
  <c r="D67" i="175"/>
  <c r="E67" i="175" s="1"/>
  <c r="F67" i="175" s="1"/>
  <c r="B10" i="181" l="1"/>
  <c r="F74" i="179"/>
  <c r="D68" i="175"/>
  <c r="E68" i="175" s="1"/>
  <c r="F68" i="175" s="1"/>
  <c r="D75" i="179" l="1"/>
  <c r="D69" i="175"/>
  <c r="E69" i="175" s="1"/>
  <c r="F69" i="175" s="1"/>
  <c r="E75" i="179" l="1"/>
  <c r="D70" i="175"/>
  <c r="E70" i="175" s="1"/>
  <c r="F70" i="175" s="1"/>
  <c r="F75" i="179" l="1"/>
  <c r="D71" i="175"/>
  <c r="E71" i="175" s="1"/>
  <c r="F71" i="175" s="1"/>
  <c r="D76" i="179" l="1"/>
  <c r="D72" i="175"/>
  <c r="E72" i="175" s="1"/>
  <c r="F72" i="175" s="1"/>
  <c r="E76" i="179" l="1"/>
  <c r="D73" i="175"/>
  <c r="E73" i="175" s="1"/>
  <c r="F73" i="175" s="1"/>
  <c r="F76" i="179" l="1"/>
  <c r="D74" i="175"/>
  <c r="C10" i="177" s="1"/>
  <c r="D77" i="179" l="1"/>
  <c r="E74" i="175"/>
  <c r="B10" i="177" s="1"/>
  <c r="E77" i="179" l="1"/>
  <c r="F74" i="175"/>
  <c r="F77" i="179" l="1"/>
  <c r="D75" i="175"/>
  <c r="D78" i="179" l="1"/>
  <c r="E75" i="175"/>
  <c r="E78" i="179" l="1"/>
  <c r="F75" i="175"/>
  <c r="F78" i="179" l="1"/>
  <c r="D76" i="175"/>
  <c r="D79" i="179" l="1"/>
  <c r="E79" i="179" s="1"/>
  <c r="F79" i="179" s="1"/>
  <c r="E76" i="175"/>
  <c r="D80" i="179" l="1"/>
  <c r="F76" i="175"/>
  <c r="E80" i="179" l="1"/>
  <c r="J46" i="180"/>
  <c r="C11" i="181"/>
  <c r="D77" i="175"/>
  <c r="J45" i="180" l="1"/>
  <c r="B11" i="181"/>
  <c r="F80" i="179"/>
  <c r="E77" i="175"/>
  <c r="K51" i="180" l="1"/>
  <c r="J50" i="180" s="1"/>
  <c r="K47" i="180"/>
  <c r="F77" i="175"/>
  <c r="D78" i="175" l="1"/>
  <c r="E78" i="175" l="1"/>
  <c r="F78" i="175" l="1"/>
  <c r="D79" i="175" l="1"/>
  <c r="E79" i="175" s="1"/>
  <c r="F79" i="175" s="1"/>
  <c r="D80" i="175" l="1"/>
  <c r="E80" i="175" l="1"/>
  <c r="J46" i="176"/>
  <c r="J45" i="176" l="1"/>
  <c r="F80" i="175"/>
  <c r="D81" i="175" l="1"/>
  <c r="K47" i="176"/>
  <c r="K51" i="176"/>
  <c r="J50" i="176" s="1"/>
  <c r="E81" i="175" l="1"/>
  <c r="F81" i="175" l="1"/>
  <c r="D82" i="175" l="1"/>
  <c r="E82" i="175" l="1"/>
  <c r="F82" i="175" l="1"/>
  <c r="D83" i="175" l="1"/>
  <c r="E83" i="175" l="1"/>
  <c r="F83" i="175" l="1"/>
  <c r="D84" i="175" l="1"/>
  <c r="E84" i="175" l="1"/>
  <c r="F84" i="175" l="1"/>
  <c r="D85" i="175" l="1"/>
  <c r="E85" i="175" l="1"/>
  <c r="F85" i="175" l="1"/>
  <c r="D86" i="175" l="1"/>
  <c r="C11" i="177" s="1"/>
  <c r="E86" i="175" l="1"/>
  <c r="B11" i="177" s="1"/>
  <c r="C12" i="177"/>
  <c r="B12" i="177" l="1"/>
  <c r="F86" i="175"/>
  <c r="C7" i="166" l="1"/>
  <c r="A9" i="166" s="1"/>
  <c r="C4" i="166"/>
  <c r="C75" i="165"/>
  <c r="B74" i="165"/>
  <c r="C69" i="165"/>
  <c r="J67" i="165"/>
  <c r="B67" i="165"/>
  <c r="B66" i="165"/>
  <c r="C62" i="165"/>
  <c r="B61" i="165"/>
  <c r="C55" i="165"/>
  <c r="B54" i="165"/>
  <c r="C51" i="165"/>
  <c r="B50" i="165"/>
  <c r="B46" i="165"/>
  <c r="B45" i="165"/>
  <c r="C42" i="165"/>
  <c r="B41" i="165"/>
  <c r="K37" i="165"/>
  <c r="C36" i="165"/>
  <c r="C35" i="165"/>
  <c r="B34" i="165"/>
  <c r="B33" i="165"/>
  <c r="C29" i="165"/>
  <c r="B28" i="165"/>
  <c r="C24" i="165"/>
  <c r="C23" i="165"/>
  <c r="C22" i="165"/>
  <c r="C21" i="165"/>
  <c r="B20" i="165"/>
  <c r="B19" i="165"/>
  <c r="B18" i="165"/>
  <c r="B8" i="165"/>
  <c r="E6" i="165"/>
  <c r="E5" i="165"/>
  <c r="C5" i="166" s="1"/>
  <c r="E3" i="165"/>
  <c r="E4" i="165" s="1"/>
  <c r="E2" i="165"/>
  <c r="C3" i="166" s="1"/>
  <c r="J1243" i="164"/>
  <c r="I1243" i="164"/>
  <c r="H1243" i="164"/>
  <c r="F1243" i="164"/>
  <c r="D1243" i="164"/>
  <c r="E1243" i="164" s="1"/>
  <c r="B1243" i="164"/>
  <c r="J1242" i="164"/>
  <c r="I1242" i="164"/>
  <c r="H1242" i="164"/>
  <c r="F1242" i="164"/>
  <c r="D1242" i="164"/>
  <c r="E1242" i="164" s="1"/>
  <c r="B1242" i="164"/>
  <c r="J1241" i="164"/>
  <c r="I1241" i="164"/>
  <c r="H1241" i="164"/>
  <c r="F1241" i="164"/>
  <c r="D1241" i="164"/>
  <c r="E1241" i="164" s="1"/>
  <c r="B1241" i="164"/>
  <c r="J1240" i="164"/>
  <c r="I1240" i="164"/>
  <c r="H1240" i="164"/>
  <c r="F1240" i="164"/>
  <c r="D1240" i="164"/>
  <c r="E1240" i="164" s="1"/>
  <c r="B1240" i="164"/>
  <c r="J1239" i="164"/>
  <c r="I1239" i="164"/>
  <c r="H1239" i="164"/>
  <c r="F1239" i="164"/>
  <c r="D1239" i="164"/>
  <c r="E1239" i="164" s="1"/>
  <c r="B1239" i="164"/>
  <c r="J1238" i="164"/>
  <c r="I1238" i="164"/>
  <c r="H1238" i="164"/>
  <c r="F1238" i="164"/>
  <c r="D1238" i="164"/>
  <c r="E1238" i="164" s="1"/>
  <c r="B1238" i="164"/>
  <c r="J1237" i="164"/>
  <c r="I1237" i="164"/>
  <c r="H1237" i="164"/>
  <c r="F1237" i="164"/>
  <c r="D1237" i="164"/>
  <c r="E1237" i="164" s="1"/>
  <c r="B1237" i="164"/>
  <c r="J1236" i="164"/>
  <c r="I1236" i="164"/>
  <c r="H1236" i="164"/>
  <c r="F1236" i="164"/>
  <c r="D1236" i="164"/>
  <c r="E1236" i="164" s="1"/>
  <c r="B1236" i="164"/>
  <c r="J1235" i="164"/>
  <c r="I1235" i="164"/>
  <c r="H1235" i="164"/>
  <c r="F1235" i="164"/>
  <c r="D1235" i="164"/>
  <c r="E1235" i="164" s="1"/>
  <c r="B1235" i="164"/>
  <c r="J1234" i="164"/>
  <c r="I1234" i="164"/>
  <c r="H1234" i="164"/>
  <c r="F1234" i="164"/>
  <c r="D1234" i="164"/>
  <c r="E1234" i="164" s="1"/>
  <c r="B1234" i="164"/>
  <c r="J1233" i="164"/>
  <c r="I1233" i="164"/>
  <c r="H1233" i="164"/>
  <c r="F1233" i="164"/>
  <c r="D1233" i="164"/>
  <c r="E1233" i="164" s="1"/>
  <c r="B1233" i="164"/>
  <c r="J1232" i="164"/>
  <c r="I1232" i="164"/>
  <c r="H1232" i="164"/>
  <c r="F1232" i="164"/>
  <c r="D1232" i="164"/>
  <c r="E1232" i="164" s="1"/>
  <c r="B1232" i="164"/>
  <c r="J1231" i="164"/>
  <c r="I1231" i="164"/>
  <c r="H1231" i="164"/>
  <c r="F1231" i="164"/>
  <c r="D1231" i="164"/>
  <c r="E1231" i="164" s="1"/>
  <c r="B1231" i="164"/>
  <c r="J1230" i="164"/>
  <c r="I1230" i="164"/>
  <c r="H1230" i="164"/>
  <c r="F1230" i="164"/>
  <c r="D1230" i="164"/>
  <c r="E1230" i="164" s="1"/>
  <c r="B1230" i="164"/>
  <c r="J1229" i="164"/>
  <c r="I1229" i="164"/>
  <c r="H1229" i="164"/>
  <c r="F1229" i="164"/>
  <c r="D1229" i="164"/>
  <c r="E1229" i="164" s="1"/>
  <c r="B1229" i="164"/>
  <c r="J1228" i="164"/>
  <c r="I1228" i="164"/>
  <c r="H1228" i="164"/>
  <c r="F1228" i="164"/>
  <c r="D1228" i="164"/>
  <c r="E1228" i="164" s="1"/>
  <c r="B1228" i="164"/>
  <c r="J1227" i="164"/>
  <c r="I1227" i="164"/>
  <c r="H1227" i="164"/>
  <c r="F1227" i="164"/>
  <c r="D1227" i="164"/>
  <c r="E1227" i="164" s="1"/>
  <c r="B1227" i="164"/>
  <c r="J1226" i="164"/>
  <c r="I1226" i="164"/>
  <c r="H1226" i="164"/>
  <c r="F1226" i="164"/>
  <c r="D1226" i="164"/>
  <c r="E1226" i="164" s="1"/>
  <c r="B1226" i="164"/>
  <c r="J1225" i="164"/>
  <c r="I1225" i="164"/>
  <c r="H1225" i="164"/>
  <c r="F1225" i="164"/>
  <c r="D1225" i="164"/>
  <c r="E1225" i="164" s="1"/>
  <c r="B1225" i="164"/>
  <c r="J1224" i="164"/>
  <c r="I1224" i="164"/>
  <c r="H1224" i="164"/>
  <c r="F1224" i="164"/>
  <c r="D1224" i="164"/>
  <c r="E1224" i="164" s="1"/>
  <c r="B1224" i="164"/>
  <c r="J1223" i="164"/>
  <c r="I1223" i="164"/>
  <c r="H1223" i="164"/>
  <c r="F1223" i="164"/>
  <c r="D1223" i="164"/>
  <c r="E1223" i="164" s="1"/>
  <c r="B1223" i="164"/>
  <c r="J1222" i="164"/>
  <c r="I1222" i="164"/>
  <c r="H1222" i="164"/>
  <c r="F1222" i="164"/>
  <c r="D1222" i="164"/>
  <c r="E1222" i="164" s="1"/>
  <c r="B1222" i="164"/>
  <c r="J1221" i="164"/>
  <c r="I1221" i="164"/>
  <c r="H1221" i="164"/>
  <c r="F1221" i="164"/>
  <c r="D1221" i="164"/>
  <c r="E1221" i="164" s="1"/>
  <c r="B1221" i="164"/>
  <c r="J1220" i="164"/>
  <c r="I1220" i="164"/>
  <c r="H1220" i="164"/>
  <c r="F1220" i="164"/>
  <c r="D1220" i="164"/>
  <c r="E1220" i="164" s="1"/>
  <c r="B1220" i="164"/>
  <c r="J1219" i="164"/>
  <c r="I1219" i="164"/>
  <c r="H1219" i="164"/>
  <c r="F1219" i="164"/>
  <c r="D1219" i="164"/>
  <c r="E1219" i="164" s="1"/>
  <c r="B1219" i="164"/>
  <c r="J1218" i="164"/>
  <c r="I1218" i="164"/>
  <c r="H1218" i="164"/>
  <c r="F1218" i="164"/>
  <c r="D1218" i="164"/>
  <c r="E1218" i="164" s="1"/>
  <c r="B1218" i="164"/>
  <c r="J1217" i="164"/>
  <c r="I1217" i="164"/>
  <c r="H1217" i="164"/>
  <c r="F1217" i="164"/>
  <c r="D1217" i="164"/>
  <c r="E1217" i="164" s="1"/>
  <c r="B1217" i="164"/>
  <c r="J1216" i="164"/>
  <c r="I1216" i="164"/>
  <c r="H1216" i="164"/>
  <c r="F1216" i="164"/>
  <c r="D1216" i="164"/>
  <c r="E1216" i="164" s="1"/>
  <c r="B1216" i="164"/>
  <c r="J1215" i="164"/>
  <c r="I1215" i="164"/>
  <c r="H1215" i="164"/>
  <c r="F1215" i="164"/>
  <c r="D1215" i="164"/>
  <c r="E1215" i="164" s="1"/>
  <c r="B1215" i="164"/>
  <c r="J1214" i="164"/>
  <c r="I1214" i="164"/>
  <c r="H1214" i="164"/>
  <c r="F1214" i="164"/>
  <c r="D1214" i="164"/>
  <c r="E1214" i="164" s="1"/>
  <c r="B1214" i="164"/>
  <c r="J1213" i="164"/>
  <c r="I1213" i="164"/>
  <c r="H1213" i="164"/>
  <c r="F1213" i="164"/>
  <c r="D1213" i="164"/>
  <c r="E1213" i="164" s="1"/>
  <c r="B1213" i="164"/>
  <c r="J1212" i="164"/>
  <c r="I1212" i="164"/>
  <c r="H1212" i="164"/>
  <c r="F1212" i="164"/>
  <c r="D1212" i="164"/>
  <c r="E1212" i="164" s="1"/>
  <c r="B1212" i="164"/>
  <c r="J1211" i="164"/>
  <c r="I1211" i="164"/>
  <c r="H1211" i="164"/>
  <c r="F1211" i="164"/>
  <c r="D1211" i="164"/>
  <c r="E1211" i="164" s="1"/>
  <c r="B1211" i="164"/>
  <c r="J1210" i="164"/>
  <c r="I1210" i="164"/>
  <c r="H1210" i="164"/>
  <c r="F1210" i="164"/>
  <c r="D1210" i="164"/>
  <c r="E1210" i="164" s="1"/>
  <c r="B1210" i="164"/>
  <c r="J1209" i="164"/>
  <c r="I1209" i="164"/>
  <c r="H1209" i="164"/>
  <c r="F1209" i="164"/>
  <c r="D1209" i="164"/>
  <c r="E1209" i="164" s="1"/>
  <c r="B1209" i="164"/>
  <c r="J1208" i="164"/>
  <c r="I1208" i="164"/>
  <c r="H1208" i="164"/>
  <c r="F1208" i="164"/>
  <c r="D1208" i="164"/>
  <c r="E1208" i="164" s="1"/>
  <c r="B1208" i="164"/>
  <c r="J1207" i="164"/>
  <c r="I1207" i="164"/>
  <c r="H1207" i="164"/>
  <c r="F1207" i="164"/>
  <c r="D1207" i="164"/>
  <c r="E1207" i="164" s="1"/>
  <c r="B1207" i="164"/>
  <c r="J1206" i="164"/>
  <c r="I1206" i="164"/>
  <c r="H1206" i="164"/>
  <c r="F1206" i="164"/>
  <c r="D1206" i="164"/>
  <c r="E1206" i="164" s="1"/>
  <c r="B1206" i="164"/>
  <c r="J1205" i="164"/>
  <c r="I1205" i="164"/>
  <c r="H1205" i="164"/>
  <c r="F1205" i="164"/>
  <c r="D1205" i="164"/>
  <c r="E1205" i="164" s="1"/>
  <c r="B1205" i="164"/>
  <c r="J1204" i="164"/>
  <c r="I1204" i="164"/>
  <c r="H1204" i="164"/>
  <c r="F1204" i="164"/>
  <c r="D1204" i="164"/>
  <c r="E1204" i="164" s="1"/>
  <c r="B1204" i="164"/>
  <c r="J1203" i="164"/>
  <c r="I1203" i="164"/>
  <c r="H1203" i="164"/>
  <c r="F1203" i="164"/>
  <c r="D1203" i="164"/>
  <c r="E1203" i="164" s="1"/>
  <c r="B1203" i="164"/>
  <c r="J1202" i="164"/>
  <c r="I1202" i="164"/>
  <c r="H1202" i="164"/>
  <c r="F1202" i="164"/>
  <c r="D1202" i="164"/>
  <c r="E1202" i="164" s="1"/>
  <c r="B1202" i="164"/>
  <c r="J1201" i="164"/>
  <c r="I1201" i="164"/>
  <c r="H1201" i="164"/>
  <c r="F1201" i="164"/>
  <c r="D1201" i="164"/>
  <c r="E1201" i="164" s="1"/>
  <c r="B1201" i="164"/>
  <c r="J1200" i="164"/>
  <c r="I1200" i="164"/>
  <c r="H1200" i="164"/>
  <c r="F1200" i="164"/>
  <c r="D1200" i="164"/>
  <c r="E1200" i="164" s="1"/>
  <c r="B1200" i="164"/>
  <c r="J1199" i="164"/>
  <c r="I1199" i="164"/>
  <c r="H1199" i="164"/>
  <c r="F1199" i="164"/>
  <c r="D1199" i="164"/>
  <c r="E1199" i="164" s="1"/>
  <c r="B1199" i="164"/>
  <c r="J1198" i="164"/>
  <c r="I1198" i="164"/>
  <c r="H1198" i="164"/>
  <c r="F1198" i="164"/>
  <c r="D1198" i="164"/>
  <c r="E1198" i="164" s="1"/>
  <c r="B1198" i="164"/>
  <c r="J1197" i="164"/>
  <c r="I1197" i="164"/>
  <c r="H1197" i="164"/>
  <c r="F1197" i="164"/>
  <c r="D1197" i="164"/>
  <c r="E1197" i="164" s="1"/>
  <c r="B1197" i="164"/>
  <c r="J1196" i="164"/>
  <c r="I1196" i="164"/>
  <c r="H1196" i="164"/>
  <c r="F1196" i="164"/>
  <c r="D1196" i="164"/>
  <c r="E1196" i="164" s="1"/>
  <c r="B1196" i="164"/>
  <c r="J1195" i="164"/>
  <c r="I1195" i="164"/>
  <c r="H1195" i="164"/>
  <c r="F1195" i="164"/>
  <c r="D1195" i="164"/>
  <c r="E1195" i="164" s="1"/>
  <c r="B1195" i="164"/>
  <c r="J1194" i="164"/>
  <c r="I1194" i="164"/>
  <c r="H1194" i="164"/>
  <c r="F1194" i="164"/>
  <c r="D1194" i="164"/>
  <c r="E1194" i="164" s="1"/>
  <c r="B1194" i="164"/>
  <c r="J1193" i="164"/>
  <c r="I1193" i="164"/>
  <c r="H1193" i="164"/>
  <c r="F1193" i="164"/>
  <c r="D1193" i="164"/>
  <c r="E1193" i="164" s="1"/>
  <c r="B1193" i="164"/>
  <c r="J1192" i="164"/>
  <c r="I1192" i="164"/>
  <c r="H1192" i="164"/>
  <c r="F1192" i="164"/>
  <c r="D1192" i="164"/>
  <c r="E1192" i="164" s="1"/>
  <c r="B1192" i="164"/>
  <c r="J1191" i="164"/>
  <c r="I1191" i="164"/>
  <c r="H1191" i="164"/>
  <c r="F1191" i="164"/>
  <c r="D1191" i="164"/>
  <c r="E1191" i="164" s="1"/>
  <c r="B1191" i="164"/>
  <c r="J1190" i="164"/>
  <c r="I1190" i="164"/>
  <c r="H1190" i="164"/>
  <c r="F1190" i="164"/>
  <c r="D1190" i="164"/>
  <c r="E1190" i="164" s="1"/>
  <c r="B1190" i="164"/>
  <c r="J1189" i="164"/>
  <c r="I1189" i="164"/>
  <c r="H1189" i="164"/>
  <c r="F1189" i="164"/>
  <c r="D1189" i="164"/>
  <c r="E1189" i="164" s="1"/>
  <c r="B1189" i="164"/>
  <c r="J1188" i="164"/>
  <c r="I1188" i="164"/>
  <c r="H1188" i="164"/>
  <c r="F1188" i="164"/>
  <c r="D1188" i="164"/>
  <c r="E1188" i="164" s="1"/>
  <c r="B1188" i="164"/>
  <c r="J1187" i="164"/>
  <c r="I1187" i="164"/>
  <c r="H1187" i="164"/>
  <c r="F1187" i="164"/>
  <c r="D1187" i="164"/>
  <c r="E1187" i="164" s="1"/>
  <c r="B1187" i="164"/>
  <c r="J1186" i="164"/>
  <c r="I1186" i="164"/>
  <c r="H1186" i="164"/>
  <c r="F1186" i="164"/>
  <c r="D1186" i="164"/>
  <c r="E1186" i="164" s="1"/>
  <c r="B1186" i="164"/>
  <c r="J1185" i="164"/>
  <c r="I1185" i="164"/>
  <c r="H1185" i="164"/>
  <c r="F1185" i="164"/>
  <c r="D1185" i="164"/>
  <c r="E1185" i="164" s="1"/>
  <c r="B1185" i="164"/>
  <c r="J1184" i="164"/>
  <c r="I1184" i="164"/>
  <c r="H1184" i="164"/>
  <c r="F1184" i="164"/>
  <c r="D1184" i="164"/>
  <c r="E1184" i="164" s="1"/>
  <c r="B1184" i="164"/>
  <c r="J1183" i="164"/>
  <c r="I1183" i="164"/>
  <c r="H1183" i="164"/>
  <c r="F1183" i="164"/>
  <c r="D1183" i="164"/>
  <c r="E1183" i="164" s="1"/>
  <c r="B1183" i="164"/>
  <c r="J1182" i="164"/>
  <c r="I1182" i="164"/>
  <c r="H1182" i="164"/>
  <c r="F1182" i="164"/>
  <c r="D1182" i="164"/>
  <c r="E1182" i="164" s="1"/>
  <c r="B1182" i="164"/>
  <c r="J1181" i="164"/>
  <c r="I1181" i="164"/>
  <c r="H1181" i="164"/>
  <c r="F1181" i="164"/>
  <c r="D1181" i="164"/>
  <c r="E1181" i="164" s="1"/>
  <c r="B1181" i="164"/>
  <c r="J1180" i="164"/>
  <c r="I1180" i="164"/>
  <c r="H1180" i="164"/>
  <c r="F1180" i="164"/>
  <c r="D1180" i="164"/>
  <c r="E1180" i="164" s="1"/>
  <c r="B1180" i="164"/>
  <c r="J1179" i="164"/>
  <c r="I1179" i="164"/>
  <c r="H1179" i="164"/>
  <c r="F1179" i="164"/>
  <c r="D1179" i="164"/>
  <c r="E1179" i="164" s="1"/>
  <c r="B1179" i="164"/>
  <c r="J1178" i="164"/>
  <c r="I1178" i="164"/>
  <c r="H1178" i="164"/>
  <c r="F1178" i="164"/>
  <c r="E1178" i="164"/>
  <c r="D1178" i="164"/>
  <c r="B1178" i="164"/>
  <c r="J1177" i="164"/>
  <c r="I1177" i="164"/>
  <c r="H1177" i="164"/>
  <c r="F1177" i="164"/>
  <c r="D1177" i="164"/>
  <c r="E1177" i="164" s="1"/>
  <c r="B1177" i="164"/>
  <c r="J1176" i="164"/>
  <c r="I1176" i="164"/>
  <c r="H1176" i="164"/>
  <c r="F1176" i="164"/>
  <c r="D1176" i="164"/>
  <c r="E1176" i="164" s="1"/>
  <c r="B1176" i="164"/>
  <c r="J1175" i="164"/>
  <c r="I1175" i="164"/>
  <c r="H1175" i="164"/>
  <c r="F1175" i="164"/>
  <c r="D1175" i="164"/>
  <c r="E1175" i="164" s="1"/>
  <c r="B1175" i="164"/>
  <c r="J1174" i="164"/>
  <c r="I1174" i="164"/>
  <c r="H1174" i="164"/>
  <c r="F1174" i="164"/>
  <c r="D1174" i="164"/>
  <c r="E1174" i="164" s="1"/>
  <c r="B1174" i="164"/>
  <c r="J1173" i="164"/>
  <c r="I1173" i="164"/>
  <c r="H1173" i="164"/>
  <c r="F1173" i="164"/>
  <c r="D1173" i="164"/>
  <c r="E1173" i="164" s="1"/>
  <c r="B1173" i="164"/>
  <c r="J1172" i="164"/>
  <c r="I1172" i="164"/>
  <c r="H1172" i="164"/>
  <c r="F1172" i="164"/>
  <c r="D1172" i="164"/>
  <c r="E1172" i="164" s="1"/>
  <c r="B1172" i="164"/>
  <c r="J1171" i="164"/>
  <c r="I1171" i="164"/>
  <c r="H1171" i="164"/>
  <c r="F1171" i="164"/>
  <c r="D1171" i="164"/>
  <c r="E1171" i="164" s="1"/>
  <c r="B1171" i="164"/>
  <c r="J1170" i="164"/>
  <c r="I1170" i="164"/>
  <c r="H1170" i="164"/>
  <c r="F1170" i="164"/>
  <c r="D1170" i="164"/>
  <c r="E1170" i="164" s="1"/>
  <c r="B1170" i="164"/>
  <c r="J1169" i="164"/>
  <c r="I1169" i="164"/>
  <c r="H1169" i="164"/>
  <c r="F1169" i="164"/>
  <c r="D1169" i="164"/>
  <c r="E1169" i="164" s="1"/>
  <c r="B1169" i="164"/>
  <c r="J1168" i="164"/>
  <c r="I1168" i="164"/>
  <c r="H1168" i="164"/>
  <c r="F1168" i="164"/>
  <c r="D1168" i="164"/>
  <c r="E1168" i="164" s="1"/>
  <c r="B1168" i="164"/>
  <c r="J1167" i="164"/>
  <c r="I1167" i="164"/>
  <c r="H1167" i="164"/>
  <c r="F1167" i="164"/>
  <c r="D1167" i="164"/>
  <c r="E1167" i="164" s="1"/>
  <c r="B1167" i="164"/>
  <c r="J1166" i="164"/>
  <c r="I1166" i="164"/>
  <c r="H1166" i="164"/>
  <c r="F1166" i="164"/>
  <c r="D1166" i="164"/>
  <c r="E1166" i="164" s="1"/>
  <c r="B1166" i="164"/>
  <c r="J1165" i="164"/>
  <c r="I1165" i="164"/>
  <c r="H1165" i="164"/>
  <c r="F1165" i="164"/>
  <c r="D1165" i="164"/>
  <c r="E1165" i="164" s="1"/>
  <c r="B1165" i="164"/>
  <c r="J1164" i="164"/>
  <c r="I1164" i="164"/>
  <c r="H1164" i="164"/>
  <c r="F1164" i="164"/>
  <c r="D1164" i="164"/>
  <c r="E1164" i="164" s="1"/>
  <c r="B1164" i="164"/>
  <c r="J1163" i="164"/>
  <c r="I1163" i="164"/>
  <c r="H1163" i="164"/>
  <c r="F1163" i="164"/>
  <c r="D1163" i="164"/>
  <c r="E1163" i="164" s="1"/>
  <c r="B1163" i="164"/>
  <c r="J1162" i="164"/>
  <c r="I1162" i="164"/>
  <c r="H1162" i="164"/>
  <c r="F1162" i="164"/>
  <c r="D1162" i="164"/>
  <c r="E1162" i="164" s="1"/>
  <c r="B1162" i="164"/>
  <c r="J1161" i="164"/>
  <c r="I1161" i="164"/>
  <c r="H1161" i="164"/>
  <c r="F1161" i="164"/>
  <c r="D1161" i="164"/>
  <c r="E1161" i="164" s="1"/>
  <c r="B1161" i="164"/>
  <c r="J1160" i="164"/>
  <c r="I1160" i="164"/>
  <c r="H1160" i="164"/>
  <c r="F1160" i="164"/>
  <c r="D1160" i="164"/>
  <c r="E1160" i="164" s="1"/>
  <c r="B1160" i="164"/>
  <c r="J1159" i="164"/>
  <c r="I1159" i="164"/>
  <c r="H1159" i="164"/>
  <c r="F1159" i="164"/>
  <c r="D1159" i="164"/>
  <c r="E1159" i="164" s="1"/>
  <c r="B1159" i="164"/>
  <c r="J1158" i="164"/>
  <c r="I1158" i="164"/>
  <c r="H1158" i="164"/>
  <c r="F1158" i="164"/>
  <c r="D1158" i="164"/>
  <c r="E1158" i="164" s="1"/>
  <c r="B1158" i="164"/>
  <c r="J1157" i="164"/>
  <c r="I1157" i="164"/>
  <c r="H1157" i="164"/>
  <c r="F1157" i="164"/>
  <c r="D1157" i="164"/>
  <c r="E1157" i="164" s="1"/>
  <c r="B1157" i="164"/>
  <c r="J1156" i="164"/>
  <c r="I1156" i="164"/>
  <c r="H1156" i="164"/>
  <c r="F1156" i="164"/>
  <c r="D1156" i="164"/>
  <c r="E1156" i="164" s="1"/>
  <c r="B1156" i="164"/>
  <c r="J1155" i="164"/>
  <c r="I1155" i="164"/>
  <c r="H1155" i="164"/>
  <c r="F1155" i="164"/>
  <c r="D1155" i="164"/>
  <c r="E1155" i="164" s="1"/>
  <c r="B1155" i="164"/>
  <c r="J1154" i="164"/>
  <c r="I1154" i="164"/>
  <c r="H1154" i="164"/>
  <c r="F1154" i="164"/>
  <c r="D1154" i="164"/>
  <c r="E1154" i="164" s="1"/>
  <c r="B1154" i="164"/>
  <c r="J1153" i="164"/>
  <c r="I1153" i="164"/>
  <c r="H1153" i="164"/>
  <c r="F1153" i="164"/>
  <c r="D1153" i="164"/>
  <c r="E1153" i="164" s="1"/>
  <c r="B1153" i="164"/>
  <c r="J1152" i="164"/>
  <c r="I1152" i="164"/>
  <c r="H1152" i="164"/>
  <c r="F1152" i="164"/>
  <c r="D1152" i="164"/>
  <c r="E1152" i="164" s="1"/>
  <c r="B1152" i="164"/>
  <c r="J1151" i="164"/>
  <c r="I1151" i="164"/>
  <c r="H1151" i="164"/>
  <c r="F1151" i="164"/>
  <c r="D1151" i="164"/>
  <c r="E1151" i="164" s="1"/>
  <c r="B1151" i="164"/>
  <c r="J1150" i="164"/>
  <c r="I1150" i="164"/>
  <c r="H1150" i="164"/>
  <c r="F1150" i="164"/>
  <c r="D1150" i="164"/>
  <c r="E1150" i="164" s="1"/>
  <c r="B1150" i="164"/>
  <c r="J1149" i="164"/>
  <c r="I1149" i="164"/>
  <c r="H1149" i="164"/>
  <c r="F1149" i="164"/>
  <c r="D1149" i="164"/>
  <c r="E1149" i="164" s="1"/>
  <c r="B1149" i="164"/>
  <c r="J1148" i="164"/>
  <c r="I1148" i="164"/>
  <c r="H1148" i="164"/>
  <c r="F1148" i="164"/>
  <c r="D1148" i="164"/>
  <c r="E1148" i="164" s="1"/>
  <c r="B1148" i="164"/>
  <c r="J1147" i="164"/>
  <c r="I1147" i="164"/>
  <c r="H1147" i="164"/>
  <c r="F1147" i="164"/>
  <c r="D1147" i="164"/>
  <c r="E1147" i="164" s="1"/>
  <c r="B1147" i="164"/>
  <c r="J1146" i="164"/>
  <c r="I1146" i="164"/>
  <c r="H1146" i="164"/>
  <c r="F1146" i="164"/>
  <c r="D1146" i="164"/>
  <c r="E1146" i="164" s="1"/>
  <c r="B1146" i="164"/>
  <c r="J1145" i="164"/>
  <c r="I1145" i="164"/>
  <c r="H1145" i="164"/>
  <c r="F1145" i="164"/>
  <c r="D1145" i="164"/>
  <c r="E1145" i="164" s="1"/>
  <c r="B1145" i="164"/>
  <c r="J1144" i="164"/>
  <c r="I1144" i="164"/>
  <c r="H1144" i="164"/>
  <c r="F1144" i="164"/>
  <c r="D1144" i="164"/>
  <c r="E1144" i="164" s="1"/>
  <c r="B1144" i="164"/>
  <c r="J1143" i="164"/>
  <c r="I1143" i="164"/>
  <c r="H1143" i="164"/>
  <c r="F1143" i="164"/>
  <c r="D1143" i="164"/>
  <c r="E1143" i="164" s="1"/>
  <c r="B1143" i="164"/>
  <c r="J1142" i="164"/>
  <c r="I1142" i="164"/>
  <c r="H1142" i="164"/>
  <c r="F1142" i="164"/>
  <c r="D1142" i="164"/>
  <c r="E1142" i="164" s="1"/>
  <c r="B1142" i="164"/>
  <c r="J1141" i="164"/>
  <c r="I1141" i="164"/>
  <c r="H1141" i="164"/>
  <c r="F1141" i="164"/>
  <c r="D1141" i="164"/>
  <c r="E1141" i="164" s="1"/>
  <c r="B1141" i="164"/>
  <c r="J1140" i="164"/>
  <c r="I1140" i="164"/>
  <c r="H1140" i="164"/>
  <c r="F1140" i="164"/>
  <c r="D1140" i="164"/>
  <c r="E1140" i="164" s="1"/>
  <c r="B1140" i="164"/>
  <c r="J1139" i="164"/>
  <c r="I1139" i="164"/>
  <c r="H1139" i="164"/>
  <c r="F1139" i="164"/>
  <c r="D1139" i="164"/>
  <c r="E1139" i="164" s="1"/>
  <c r="B1139" i="164"/>
  <c r="J1138" i="164"/>
  <c r="I1138" i="164"/>
  <c r="H1138" i="164"/>
  <c r="F1138" i="164"/>
  <c r="D1138" i="164"/>
  <c r="E1138" i="164" s="1"/>
  <c r="B1138" i="164"/>
  <c r="J1137" i="164"/>
  <c r="I1137" i="164"/>
  <c r="H1137" i="164"/>
  <c r="F1137" i="164"/>
  <c r="D1137" i="164"/>
  <c r="E1137" i="164" s="1"/>
  <c r="B1137" i="164"/>
  <c r="J1136" i="164"/>
  <c r="I1136" i="164"/>
  <c r="H1136" i="164"/>
  <c r="F1136" i="164"/>
  <c r="D1136" i="164"/>
  <c r="E1136" i="164" s="1"/>
  <c r="B1136" i="164"/>
  <c r="J1135" i="164"/>
  <c r="I1135" i="164"/>
  <c r="H1135" i="164"/>
  <c r="F1135" i="164"/>
  <c r="D1135" i="164"/>
  <c r="E1135" i="164" s="1"/>
  <c r="B1135" i="164"/>
  <c r="J1134" i="164"/>
  <c r="I1134" i="164"/>
  <c r="H1134" i="164"/>
  <c r="F1134" i="164"/>
  <c r="D1134" i="164"/>
  <c r="E1134" i="164" s="1"/>
  <c r="B1134" i="164"/>
  <c r="J1133" i="164"/>
  <c r="I1133" i="164"/>
  <c r="H1133" i="164"/>
  <c r="F1133" i="164"/>
  <c r="D1133" i="164"/>
  <c r="E1133" i="164" s="1"/>
  <c r="B1133" i="164"/>
  <c r="J1132" i="164"/>
  <c r="I1132" i="164"/>
  <c r="H1132" i="164"/>
  <c r="F1132" i="164"/>
  <c r="D1132" i="164"/>
  <c r="E1132" i="164" s="1"/>
  <c r="B1132" i="164"/>
  <c r="J1131" i="164"/>
  <c r="I1131" i="164"/>
  <c r="H1131" i="164"/>
  <c r="F1131" i="164"/>
  <c r="D1131" i="164"/>
  <c r="E1131" i="164" s="1"/>
  <c r="B1131" i="164"/>
  <c r="J1130" i="164"/>
  <c r="I1130" i="164"/>
  <c r="H1130" i="164"/>
  <c r="F1130" i="164"/>
  <c r="D1130" i="164"/>
  <c r="E1130" i="164" s="1"/>
  <c r="B1130" i="164"/>
  <c r="J1129" i="164"/>
  <c r="I1129" i="164"/>
  <c r="H1129" i="164"/>
  <c r="F1129" i="164"/>
  <c r="D1129" i="164"/>
  <c r="E1129" i="164" s="1"/>
  <c r="B1129" i="164"/>
  <c r="J1128" i="164"/>
  <c r="I1128" i="164"/>
  <c r="H1128" i="164"/>
  <c r="F1128" i="164"/>
  <c r="D1128" i="164"/>
  <c r="E1128" i="164" s="1"/>
  <c r="B1128" i="164"/>
  <c r="J1127" i="164"/>
  <c r="I1127" i="164"/>
  <c r="H1127" i="164"/>
  <c r="F1127" i="164"/>
  <c r="D1127" i="164"/>
  <c r="E1127" i="164" s="1"/>
  <c r="B1127" i="164"/>
  <c r="J1126" i="164"/>
  <c r="I1126" i="164"/>
  <c r="H1126" i="164"/>
  <c r="F1126" i="164"/>
  <c r="D1126" i="164"/>
  <c r="E1126" i="164" s="1"/>
  <c r="B1126" i="164"/>
  <c r="J1125" i="164"/>
  <c r="I1125" i="164"/>
  <c r="H1125" i="164"/>
  <c r="F1125" i="164"/>
  <c r="D1125" i="164"/>
  <c r="E1125" i="164" s="1"/>
  <c r="B1125" i="164"/>
  <c r="J1124" i="164"/>
  <c r="I1124" i="164"/>
  <c r="H1124" i="164"/>
  <c r="F1124" i="164"/>
  <c r="D1124" i="164"/>
  <c r="E1124" i="164" s="1"/>
  <c r="B1124" i="164"/>
  <c r="J1123" i="164"/>
  <c r="I1123" i="164"/>
  <c r="H1123" i="164"/>
  <c r="F1123" i="164"/>
  <c r="D1123" i="164"/>
  <c r="E1123" i="164" s="1"/>
  <c r="B1123" i="164"/>
  <c r="J1122" i="164"/>
  <c r="I1122" i="164"/>
  <c r="H1122" i="164"/>
  <c r="F1122" i="164"/>
  <c r="D1122" i="164"/>
  <c r="E1122" i="164" s="1"/>
  <c r="B1122" i="164"/>
  <c r="J1121" i="164"/>
  <c r="I1121" i="164"/>
  <c r="H1121" i="164"/>
  <c r="F1121" i="164"/>
  <c r="D1121" i="164"/>
  <c r="E1121" i="164" s="1"/>
  <c r="B1121" i="164"/>
  <c r="J1120" i="164"/>
  <c r="I1120" i="164"/>
  <c r="H1120" i="164"/>
  <c r="F1120" i="164"/>
  <c r="D1120" i="164"/>
  <c r="E1120" i="164" s="1"/>
  <c r="B1120" i="164"/>
  <c r="J1119" i="164"/>
  <c r="I1119" i="164"/>
  <c r="H1119" i="164"/>
  <c r="F1119" i="164"/>
  <c r="D1119" i="164"/>
  <c r="E1119" i="164" s="1"/>
  <c r="B1119" i="164"/>
  <c r="J1118" i="164"/>
  <c r="I1118" i="164"/>
  <c r="H1118" i="164"/>
  <c r="F1118" i="164"/>
  <c r="D1118" i="164"/>
  <c r="E1118" i="164" s="1"/>
  <c r="B1118" i="164"/>
  <c r="J1117" i="164"/>
  <c r="I1117" i="164"/>
  <c r="H1117" i="164"/>
  <c r="F1117" i="164"/>
  <c r="D1117" i="164"/>
  <c r="E1117" i="164" s="1"/>
  <c r="B1117" i="164"/>
  <c r="J1116" i="164"/>
  <c r="I1116" i="164"/>
  <c r="H1116" i="164"/>
  <c r="F1116" i="164"/>
  <c r="D1116" i="164"/>
  <c r="E1116" i="164" s="1"/>
  <c r="B1116" i="164"/>
  <c r="J1115" i="164"/>
  <c r="I1115" i="164"/>
  <c r="H1115" i="164"/>
  <c r="F1115" i="164"/>
  <c r="D1115" i="164"/>
  <c r="E1115" i="164" s="1"/>
  <c r="B1115" i="164"/>
  <c r="J1114" i="164"/>
  <c r="I1114" i="164"/>
  <c r="H1114" i="164"/>
  <c r="F1114" i="164"/>
  <c r="D1114" i="164"/>
  <c r="E1114" i="164" s="1"/>
  <c r="B1114" i="164"/>
  <c r="J1113" i="164"/>
  <c r="I1113" i="164"/>
  <c r="H1113" i="164"/>
  <c r="F1113" i="164"/>
  <c r="D1113" i="164"/>
  <c r="E1113" i="164" s="1"/>
  <c r="B1113" i="164"/>
  <c r="J1112" i="164"/>
  <c r="I1112" i="164"/>
  <c r="H1112" i="164"/>
  <c r="F1112" i="164"/>
  <c r="D1112" i="164"/>
  <c r="E1112" i="164" s="1"/>
  <c r="B1112" i="164"/>
  <c r="J1111" i="164"/>
  <c r="I1111" i="164"/>
  <c r="H1111" i="164"/>
  <c r="F1111" i="164"/>
  <c r="D1111" i="164"/>
  <c r="E1111" i="164" s="1"/>
  <c r="B1111" i="164"/>
  <c r="J1110" i="164"/>
  <c r="I1110" i="164"/>
  <c r="H1110" i="164"/>
  <c r="F1110" i="164"/>
  <c r="D1110" i="164"/>
  <c r="E1110" i="164" s="1"/>
  <c r="B1110" i="164"/>
  <c r="J1109" i="164"/>
  <c r="I1109" i="164"/>
  <c r="H1109" i="164"/>
  <c r="F1109" i="164"/>
  <c r="D1109" i="164"/>
  <c r="E1109" i="164" s="1"/>
  <c r="B1109" i="164"/>
  <c r="J1108" i="164"/>
  <c r="I1108" i="164"/>
  <c r="H1108" i="164"/>
  <c r="F1108" i="164"/>
  <c r="D1108" i="164"/>
  <c r="E1108" i="164" s="1"/>
  <c r="B1108" i="164"/>
  <c r="J1107" i="164"/>
  <c r="I1107" i="164"/>
  <c r="H1107" i="164"/>
  <c r="F1107" i="164"/>
  <c r="D1107" i="164"/>
  <c r="E1107" i="164" s="1"/>
  <c r="B1107" i="164"/>
  <c r="J1106" i="164"/>
  <c r="I1106" i="164"/>
  <c r="H1106" i="164"/>
  <c r="F1106" i="164"/>
  <c r="D1106" i="164"/>
  <c r="E1106" i="164" s="1"/>
  <c r="B1106" i="164"/>
  <c r="J1105" i="164"/>
  <c r="I1105" i="164"/>
  <c r="H1105" i="164"/>
  <c r="F1105" i="164"/>
  <c r="D1105" i="164"/>
  <c r="E1105" i="164" s="1"/>
  <c r="B1105" i="164"/>
  <c r="J1104" i="164"/>
  <c r="I1104" i="164"/>
  <c r="H1104" i="164"/>
  <c r="F1104" i="164"/>
  <c r="D1104" i="164"/>
  <c r="E1104" i="164" s="1"/>
  <c r="B1104" i="164"/>
  <c r="J1103" i="164"/>
  <c r="I1103" i="164"/>
  <c r="H1103" i="164"/>
  <c r="F1103" i="164"/>
  <c r="D1103" i="164"/>
  <c r="E1103" i="164" s="1"/>
  <c r="B1103" i="164"/>
  <c r="J1102" i="164"/>
  <c r="I1102" i="164"/>
  <c r="H1102" i="164"/>
  <c r="F1102" i="164"/>
  <c r="D1102" i="164"/>
  <c r="E1102" i="164" s="1"/>
  <c r="B1102" i="164"/>
  <c r="J1101" i="164"/>
  <c r="I1101" i="164"/>
  <c r="H1101" i="164"/>
  <c r="F1101" i="164"/>
  <c r="D1101" i="164"/>
  <c r="E1101" i="164" s="1"/>
  <c r="B1101" i="164"/>
  <c r="J1100" i="164"/>
  <c r="I1100" i="164"/>
  <c r="H1100" i="164"/>
  <c r="F1100" i="164"/>
  <c r="D1100" i="164"/>
  <c r="E1100" i="164" s="1"/>
  <c r="B1100" i="164"/>
  <c r="J1099" i="164"/>
  <c r="I1099" i="164"/>
  <c r="H1099" i="164"/>
  <c r="F1099" i="164"/>
  <c r="D1099" i="164"/>
  <c r="E1099" i="164" s="1"/>
  <c r="B1099" i="164"/>
  <c r="J1098" i="164"/>
  <c r="I1098" i="164"/>
  <c r="H1098" i="164"/>
  <c r="F1098" i="164"/>
  <c r="D1098" i="164"/>
  <c r="E1098" i="164" s="1"/>
  <c r="B1098" i="164"/>
  <c r="J1097" i="164"/>
  <c r="I1097" i="164"/>
  <c r="H1097" i="164"/>
  <c r="F1097" i="164"/>
  <c r="D1097" i="164"/>
  <c r="E1097" i="164" s="1"/>
  <c r="B1097" i="164"/>
  <c r="J1096" i="164"/>
  <c r="I1096" i="164"/>
  <c r="H1096" i="164"/>
  <c r="F1096" i="164"/>
  <c r="D1096" i="164"/>
  <c r="E1096" i="164" s="1"/>
  <c r="B1096" i="164"/>
  <c r="J1095" i="164"/>
  <c r="I1095" i="164"/>
  <c r="H1095" i="164"/>
  <c r="F1095" i="164"/>
  <c r="D1095" i="164"/>
  <c r="E1095" i="164" s="1"/>
  <c r="B1095" i="164"/>
  <c r="J1094" i="164"/>
  <c r="I1094" i="164"/>
  <c r="H1094" i="164"/>
  <c r="F1094" i="164"/>
  <c r="D1094" i="164"/>
  <c r="E1094" i="164" s="1"/>
  <c r="B1094" i="164"/>
  <c r="J1093" i="164"/>
  <c r="I1093" i="164"/>
  <c r="H1093" i="164"/>
  <c r="F1093" i="164"/>
  <c r="D1093" i="164"/>
  <c r="E1093" i="164" s="1"/>
  <c r="B1093" i="164"/>
  <c r="J1092" i="164"/>
  <c r="I1092" i="164"/>
  <c r="H1092" i="164"/>
  <c r="F1092" i="164"/>
  <c r="D1092" i="164"/>
  <c r="E1092" i="164" s="1"/>
  <c r="B1092" i="164"/>
  <c r="J1091" i="164"/>
  <c r="I1091" i="164"/>
  <c r="H1091" i="164"/>
  <c r="F1091" i="164"/>
  <c r="D1091" i="164"/>
  <c r="E1091" i="164" s="1"/>
  <c r="B1091" i="164"/>
  <c r="J1090" i="164"/>
  <c r="I1090" i="164"/>
  <c r="H1090" i="164"/>
  <c r="F1090" i="164"/>
  <c r="D1090" i="164"/>
  <c r="E1090" i="164" s="1"/>
  <c r="B1090" i="164"/>
  <c r="J1089" i="164"/>
  <c r="I1089" i="164"/>
  <c r="H1089" i="164"/>
  <c r="F1089" i="164"/>
  <c r="D1089" i="164"/>
  <c r="E1089" i="164" s="1"/>
  <c r="B1089" i="164"/>
  <c r="J1088" i="164"/>
  <c r="I1088" i="164"/>
  <c r="H1088" i="164"/>
  <c r="F1088" i="164"/>
  <c r="D1088" i="164"/>
  <c r="E1088" i="164" s="1"/>
  <c r="B1088" i="164"/>
  <c r="J1087" i="164"/>
  <c r="I1087" i="164"/>
  <c r="H1087" i="164"/>
  <c r="F1087" i="164"/>
  <c r="D1087" i="164"/>
  <c r="E1087" i="164" s="1"/>
  <c r="B1087" i="164"/>
  <c r="J1086" i="164"/>
  <c r="I1086" i="164"/>
  <c r="H1086" i="164"/>
  <c r="F1086" i="164"/>
  <c r="D1086" i="164"/>
  <c r="E1086" i="164" s="1"/>
  <c r="B1086" i="164"/>
  <c r="J1085" i="164"/>
  <c r="I1085" i="164"/>
  <c r="H1085" i="164"/>
  <c r="F1085" i="164"/>
  <c r="D1085" i="164"/>
  <c r="E1085" i="164" s="1"/>
  <c r="B1085" i="164"/>
  <c r="J1084" i="164"/>
  <c r="I1084" i="164"/>
  <c r="H1084" i="164"/>
  <c r="F1084" i="164"/>
  <c r="D1084" i="164"/>
  <c r="E1084" i="164" s="1"/>
  <c r="B1084" i="164"/>
  <c r="J1083" i="164"/>
  <c r="I1083" i="164"/>
  <c r="H1083" i="164"/>
  <c r="F1083" i="164"/>
  <c r="D1083" i="164"/>
  <c r="E1083" i="164" s="1"/>
  <c r="B1083" i="164"/>
  <c r="J1082" i="164"/>
  <c r="I1082" i="164"/>
  <c r="H1082" i="164"/>
  <c r="F1082" i="164"/>
  <c r="D1082" i="164"/>
  <c r="E1082" i="164" s="1"/>
  <c r="B1082" i="164"/>
  <c r="J1081" i="164"/>
  <c r="I1081" i="164"/>
  <c r="H1081" i="164"/>
  <c r="F1081" i="164"/>
  <c r="D1081" i="164"/>
  <c r="E1081" i="164" s="1"/>
  <c r="B1081" i="164"/>
  <c r="J1080" i="164"/>
  <c r="I1080" i="164"/>
  <c r="H1080" i="164"/>
  <c r="F1080" i="164"/>
  <c r="D1080" i="164"/>
  <c r="E1080" i="164" s="1"/>
  <c r="B1080" i="164"/>
  <c r="J1079" i="164"/>
  <c r="I1079" i="164"/>
  <c r="H1079" i="164"/>
  <c r="F1079" i="164"/>
  <c r="D1079" i="164"/>
  <c r="E1079" i="164" s="1"/>
  <c r="B1079" i="164"/>
  <c r="J1078" i="164"/>
  <c r="I1078" i="164"/>
  <c r="H1078" i="164"/>
  <c r="F1078" i="164"/>
  <c r="D1078" i="164"/>
  <c r="E1078" i="164" s="1"/>
  <c r="B1078" i="164"/>
  <c r="J1077" i="164"/>
  <c r="I1077" i="164"/>
  <c r="H1077" i="164"/>
  <c r="F1077" i="164"/>
  <c r="D1077" i="164"/>
  <c r="E1077" i="164" s="1"/>
  <c r="B1077" i="164"/>
  <c r="J1076" i="164"/>
  <c r="I1076" i="164"/>
  <c r="H1076" i="164"/>
  <c r="F1076" i="164"/>
  <c r="D1076" i="164"/>
  <c r="E1076" i="164" s="1"/>
  <c r="B1076" i="164"/>
  <c r="J1075" i="164"/>
  <c r="I1075" i="164"/>
  <c r="H1075" i="164"/>
  <c r="F1075" i="164"/>
  <c r="D1075" i="164"/>
  <c r="E1075" i="164" s="1"/>
  <c r="B1075" i="164"/>
  <c r="J1074" i="164"/>
  <c r="I1074" i="164"/>
  <c r="H1074" i="164"/>
  <c r="F1074" i="164"/>
  <c r="D1074" i="164"/>
  <c r="E1074" i="164" s="1"/>
  <c r="B1074" i="164"/>
  <c r="J1073" i="164"/>
  <c r="I1073" i="164"/>
  <c r="H1073" i="164"/>
  <c r="F1073" i="164"/>
  <c r="D1073" i="164"/>
  <c r="E1073" i="164" s="1"/>
  <c r="B1073" i="164"/>
  <c r="J1072" i="164"/>
  <c r="I1072" i="164"/>
  <c r="H1072" i="164"/>
  <c r="F1072" i="164"/>
  <c r="D1072" i="164"/>
  <c r="E1072" i="164" s="1"/>
  <c r="B1072" i="164"/>
  <c r="J1071" i="164"/>
  <c r="I1071" i="164"/>
  <c r="H1071" i="164"/>
  <c r="F1071" i="164"/>
  <c r="D1071" i="164"/>
  <c r="E1071" i="164" s="1"/>
  <c r="B1071" i="164"/>
  <c r="J1070" i="164"/>
  <c r="I1070" i="164"/>
  <c r="H1070" i="164"/>
  <c r="F1070" i="164"/>
  <c r="D1070" i="164"/>
  <c r="E1070" i="164" s="1"/>
  <c r="B1070" i="164"/>
  <c r="J1069" i="164"/>
  <c r="I1069" i="164"/>
  <c r="H1069" i="164"/>
  <c r="F1069" i="164"/>
  <c r="D1069" i="164"/>
  <c r="E1069" i="164" s="1"/>
  <c r="B1069" i="164"/>
  <c r="J1068" i="164"/>
  <c r="I1068" i="164"/>
  <c r="H1068" i="164"/>
  <c r="F1068" i="164"/>
  <c r="D1068" i="164"/>
  <c r="E1068" i="164" s="1"/>
  <c r="B1068" i="164"/>
  <c r="J1067" i="164"/>
  <c r="I1067" i="164"/>
  <c r="H1067" i="164"/>
  <c r="F1067" i="164"/>
  <c r="D1067" i="164"/>
  <c r="E1067" i="164" s="1"/>
  <c r="B1067" i="164"/>
  <c r="J1066" i="164"/>
  <c r="I1066" i="164"/>
  <c r="H1066" i="164"/>
  <c r="F1066" i="164"/>
  <c r="D1066" i="164"/>
  <c r="E1066" i="164" s="1"/>
  <c r="B1066" i="164"/>
  <c r="J1065" i="164"/>
  <c r="I1065" i="164"/>
  <c r="H1065" i="164"/>
  <c r="F1065" i="164"/>
  <c r="D1065" i="164"/>
  <c r="E1065" i="164" s="1"/>
  <c r="B1065" i="164"/>
  <c r="J1064" i="164"/>
  <c r="I1064" i="164"/>
  <c r="H1064" i="164"/>
  <c r="F1064" i="164"/>
  <c r="D1064" i="164"/>
  <c r="E1064" i="164" s="1"/>
  <c r="B1064" i="164"/>
  <c r="J1063" i="164"/>
  <c r="I1063" i="164"/>
  <c r="H1063" i="164"/>
  <c r="F1063" i="164"/>
  <c r="D1063" i="164"/>
  <c r="E1063" i="164" s="1"/>
  <c r="B1063" i="164"/>
  <c r="J1062" i="164"/>
  <c r="I1062" i="164"/>
  <c r="H1062" i="164"/>
  <c r="F1062" i="164"/>
  <c r="D1062" i="164"/>
  <c r="E1062" i="164" s="1"/>
  <c r="B1062" i="164"/>
  <c r="J1061" i="164"/>
  <c r="I1061" i="164"/>
  <c r="H1061" i="164"/>
  <c r="F1061" i="164"/>
  <c r="D1061" i="164"/>
  <c r="E1061" i="164" s="1"/>
  <c r="B1061" i="164"/>
  <c r="J1060" i="164"/>
  <c r="I1060" i="164"/>
  <c r="H1060" i="164"/>
  <c r="F1060" i="164"/>
  <c r="D1060" i="164"/>
  <c r="E1060" i="164" s="1"/>
  <c r="B1060" i="164"/>
  <c r="J1059" i="164"/>
  <c r="I1059" i="164"/>
  <c r="H1059" i="164"/>
  <c r="F1059" i="164"/>
  <c r="D1059" i="164"/>
  <c r="E1059" i="164" s="1"/>
  <c r="B1059" i="164"/>
  <c r="J1058" i="164"/>
  <c r="I1058" i="164"/>
  <c r="H1058" i="164"/>
  <c r="F1058" i="164"/>
  <c r="D1058" i="164"/>
  <c r="E1058" i="164" s="1"/>
  <c r="B1058" i="164"/>
  <c r="J1057" i="164"/>
  <c r="I1057" i="164"/>
  <c r="H1057" i="164"/>
  <c r="F1057" i="164"/>
  <c r="D1057" i="164"/>
  <c r="E1057" i="164" s="1"/>
  <c r="B1057" i="164"/>
  <c r="J1056" i="164"/>
  <c r="I1056" i="164"/>
  <c r="H1056" i="164"/>
  <c r="F1056" i="164"/>
  <c r="D1056" i="164"/>
  <c r="E1056" i="164" s="1"/>
  <c r="B1056" i="164"/>
  <c r="J1055" i="164"/>
  <c r="I1055" i="164"/>
  <c r="H1055" i="164"/>
  <c r="F1055" i="164"/>
  <c r="D1055" i="164"/>
  <c r="E1055" i="164" s="1"/>
  <c r="B1055" i="164"/>
  <c r="J1054" i="164"/>
  <c r="I1054" i="164"/>
  <c r="H1054" i="164"/>
  <c r="F1054" i="164"/>
  <c r="D1054" i="164"/>
  <c r="E1054" i="164" s="1"/>
  <c r="B1054" i="164"/>
  <c r="J1053" i="164"/>
  <c r="I1053" i="164"/>
  <c r="H1053" i="164"/>
  <c r="F1053" i="164"/>
  <c r="D1053" i="164"/>
  <c r="E1053" i="164" s="1"/>
  <c r="B1053" i="164"/>
  <c r="J1052" i="164"/>
  <c r="I1052" i="164"/>
  <c r="H1052" i="164"/>
  <c r="F1052" i="164"/>
  <c r="D1052" i="164"/>
  <c r="E1052" i="164" s="1"/>
  <c r="B1052" i="164"/>
  <c r="J1051" i="164"/>
  <c r="I1051" i="164"/>
  <c r="H1051" i="164"/>
  <c r="F1051" i="164"/>
  <c r="D1051" i="164"/>
  <c r="E1051" i="164" s="1"/>
  <c r="B1051" i="164"/>
  <c r="J1050" i="164"/>
  <c r="I1050" i="164"/>
  <c r="H1050" i="164"/>
  <c r="F1050" i="164"/>
  <c r="D1050" i="164"/>
  <c r="E1050" i="164" s="1"/>
  <c r="B1050" i="164"/>
  <c r="J1049" i="164"/>
  <c r="I1049" i="164"/>
  <c r="H1049" i="164"/>
  <c r="F1049" i="164"/>
  <c r="D1049" i="164"/>
  <c r="E1049" i="164" s="1"/>
  <c r="B1049" i="164"/>
  <c r="J1048" i="164"/>
  <c r="I1048" i="164"/>
  <c r="H1048" i="164"/>
  <c r="F1048" i="164"/>
  <c r="D1048" i="164"/>
  <c r="E1048" i="164" s="1"/>
  <c r="B1048" i="164"/>
  <c r="J1047" i="164"/>
  <c r="I1047" i="164"/>
  <c r="H1047" i="164"/>
  <c r="F1047" i="164"/>
  <c r="D1047" i="164"/>
  <c r="E1047" i="164" s="1"/>
  <c r="B1047" i="164"/>
  <c r="J1046" i="164"/>
  <c r="I1046" i="164"/>
  <c r="H1046" i="164"/>
  <c r="F1046" i="164"/>
  <c r="D1046" i="164"/>
  <c r="E1046" i="164" s="1"/>
  <c r="B1046" i="164"/>
  <c r="J1045" i="164"/>
  <c r="I1045" i="164"/>
  <c r="H1045" i="164"/>
  <c r="F1045" i="164"/>
  <c r="D1045" i="164"/>
  <c r="E1045" i="164" s="1"/>
  <c r="B1045" i="164"/>
  <c r="J1044" i="164"/>
  <c r="I1044" i="164"/>
  <c r="H1044" i="164"/>
  <c r="F1044" i="164"/>
  <c r="D1044" i="164"/>
  <c r="E1044" i="164" s="1"/>
  <c r="B1044" i="164"/>
  <c r="J1043" i="164"/>
  <c r="I1043" i="164"/>
  <c r="H1043" i="164"/>
  <c r="F1043" i="164"/>
  <c r="D1043" i="164"/>
  <c r="E1043" i="164" s="1"/>
  <c r="B1043" i="164"/>
  <c r="J1042" i="164"/>
  <c r="I1042" i="164"/>
  <c r="H1042" i="164"/>
  <c r="F1042" i="164"/>
  <c r="D1042" i="164"/>
  <c r="E1042" i="164" s="1"/>
  <c r="B1042" i="164"/>
  <c r="J1041" i="164"/>
  <c r="I1041" i="164"/>
  <c r="H1041" i="164"/>
  <c r="F1041" i="164"/>
  <c r="D1041" i="164"/>
  <c r="E1041" i="164" s="1"/>
  <c r="B1041" i="164"/>
  <c r="J1040" i="164"/>
  <c r="I1040" i="164"/>
  <c r="H1040" i="164"/>
  <c r="F1040" i="164"/>
  <c r="D1040" i="164"/>
  <c r="E1040" i="164" s="1"/>
  <c r="B1040" i="164"/>
  <c r="J1039" i="164"/>
  <c r="I1039" i="164"/>
  <c r="H1039" i="164"/>
  <c r="F1039" i="164"/>
  <c r="D1039" i="164"/>
  <c r="E1039" i="164" s="1"/>
  <c r="B1039" i="164"/>
  <c r="J1038" i="164"/>
  <c r="I1038" i="164"/>
  <c r="H1038" i="164"/>
  <c r="F1038" i="164"/>
  <c r="D1038" i="164"/>
  <c r="E1038" i="164" s="1"/>
  <c r="B1038" i="164"/>
  <c r="J1037" i="164"/>
  <c r="I1037" i="164"/>
  <c r="H1037" i="164"/>
  <c r="F1037" i="164"/>
  <c r="D1037" i="164"/>
  <c r="E1037" i="164" s="1"/>
  <c r="B1037" i="164"/>
  <c r="J1036" i="164"/>
  <c r="I1036" i="164"/>
  <c r="H1036" i="164"/>
  <c r="F1036" i="164"/>
  <c r="D1036" i="164"/>
  <c r="E1036" i="164" s="1"/>
  <c r="B1036" i="164"/>
  <c r="J1035" i="164"/>
  <c r="I1035" i="164"/>
  <c r="H1035" i="164"/>
  <c r="F1035" i="164"/>
  <c r="D1035" i="164"/>
  <c r="E1035" i="164" s="1"/>
  <c r="B1035" i="164"/>
  <c r="J1034" i="164"/>
  <c r="I1034" i="164"/>
  <c r="H1034" i="164"/>
  <c r="F1034" i="164"/>
  <c r="D1034" i="164"/>
  <c r="E1034" i="164" s="1"/>
  <c r="B1034" i="164"/>
  <c r="J1033" i="164"/>
  <c r="I1033" i="164"/>
  <c r="H1033" i="164"/>
  <c r="F1033" i="164"/>
  <c r="D1033" i="164"/>
  <c r="E1033" i="164" s="1"/>
  <c r="B1033" i="164"/>
  <c r="J1032" i="164"/>
  <c r="I1032" i="164"/>
  <c r="H1032" i="164"/>
  <c r="F1032" i="164"/>
  <c r="D1032" i="164"/>
  <c r="E1032" i="164" s="1"/>
  <c r="B1032" i="164"/>
  <c r="J1031" i="164"/>
  <c r="I1031" i="164"/>
  <c r="H1031" i="164"/>
  <c r="F1031" i="164"/>
  <c r="D1031" i="164"/>
  <c r="E1031" i="164" s="1"/>
  <c r="B1031" i="164"/>
  <c r="J1030" i="164"/>
  <c r="I1030" i="164"/>
  <c r="H1030" i="164"/>
  <c r="F1030" i="164"/>
  <c r="D1030" i="164"/>
  <c r="E1030" i="164" s="1"/>
  <c r="B1030" i="164"/>
  <c r="J1029" i="164"/>
  <c r="I1029" i="164"/>
  <c r="H1029" i="164"/>
  <c r="F1029" i="164"/>
  <c r="D1029" i="164"/>
  <c r="E1029" i="164" s="1"/>
  <c r="B1029" i="164"/>
  <c r="J1028" i="164"/>
  <c r="I1028" i="164"/>
  <c r="H1028" i="164"/>
  <c r="F1028" i="164"/>
  <c r="D1028" i="164"/>
  <c r="E1028" i="164" s="1"/>
  <c r="B1028" i="164"/>
  <c r="J1027" i="164"/>
  <c r="I1027" i="164"/>
  <c r="H1027" i="164"/>
  <c r="F1027" i="164"/>
  <c r="D1027" i="164"/>
  <c r="E1027" i="164" s="1"/>
  <c r="B1027" i="164"/>
  <c r="J1026" i="164"/>
  <c r="I1026" i="164"/>
  <c r="H1026" i="164"/>
  <c r="F1026" i="164"/>
  <c r="D1026" i="164"/>
  <c r="E1026" i="164" s="1"/>
  <c r="B1026" i="164"/>
  <c r="J1025" i="164"/>
  <c r="I1025" i="164"/>
  <c r="H1025" i="164"/>
  <c r="F1025" i="164"/>
  <c r="D1025" i="164"/>
  <c r="E1025" i="164" s="1"/>
  <c r="B1025" i="164"/>
  <c r="J1024" i="164"/>
  <c r="I1024" i="164"/>
  <c r="H1024" i="164"/>
  <c r="F1024" i="164"/>
  <c r="D1024" i="164"/>
  <c r="E1024" i="164" s="1"/>
  <c r="B1024" i="164"/>
  <c r="J1023" i="164"/>
  <c r="I1023" i="164"/>
  <c r="H1023" i="164"/>
  <c r="F1023" i="164"/>
  <c r="D1023" i="164"/>
  <c r="E1023" i="164" s="1"/>
  <c r="B1023" i="164"/>
  <c r="J1022" i="164"/>
  <c r="I1022" i="164"/>
  <c r="H1022" i="164"/>
  <c r="F1022" i="164"/>
  <c r="D1022" i="164"/>
  <c r="E1022" i="164" s="1"/>
  <c r="B1022" i="164"/>
  <c r="J1021" i="164"/>
  <c r="I1021" i="164"/>
  <c r="H1021" i="164"/>
  <c r="F1021" i="164"/>
  <c r="D1021" i="164"/>
  <c r="E1021" i="164" s="1"/>
  <c r="B1021" i="164"/>
  <c r="J1020" i="164"/>
  <c r="I1020" i="164"/>
  <c r="H1020" i="164"/>
  <c r="F1020" i="164"/>
  <c r="D1020" i="164"/>
  <c r="E1020" i="164" s="1"/>
  <c r="B1020" i="164"/>
  <c r="J1019" i="164"/>
  <c r="I1019" i="164"/>
  <c r="H1019" i="164"/>
  <c r="F1019" i="164"/>
  <c r="D1019" i="164"/>
  <c r="E1019" i="164" s="1"/>
  <c r="B1019" i="164"/>
  <c r="J1018" i="164"/>
  <c r="I1018" i="164"/>
  <c r="H1018" i="164"/>
  <c r="F1018" i="164"/>
  <c r="D1018" i="164"/>
  <c r="E1018" i="164" s="1"/>
  <c r="B1018" i="164"/>
  <c r="J1017" i="164"/>
  <c r="I1017" i="164"/>
  <c r="H1017" i="164"/>
  <c r="F1017" i="164"/>
  <c r="D1017" i="164"/>
  <c r="E1017" i="164" s="1"/>
  <c r="B1017" i="164"/>
  <c r="J1016" i="164"/>
  <c r="I1016" i="164"/>
  <c r="H1016" i="164"/>
  <c r="F1016" i="164"/>
  <c r="D1016" i="164"/>
  <c r="E1016" i="164" s="1"/>
  <c r="B1016" i="164"/>
  <c r="J1015" i="164"/>
  <c r="I1015" i="164"/>
  <c r="H1015" i="164"/>
  <c r="F1015" i="164"/>
  <c r="D1015" i="164"/>
  <c r="E1015" i="164" s="1"/>
  <c r="B1015" i="164"/>
  <c r="J1014" i="164"/>
  <c r="I1014" i="164"/>
  <c r="H1014" i="164"/>
  <c r="F1014" i="164"/>
  <c r="D1014" i="164"/>
  <c r="E1014" i="164" s="1"/>
  <c r="B1014" i="164"/>
  <c r="J1013" i="164"/>
  <c r="I1013" i="164"/>
  <c r="H1013" i="164"/>
  <c r="F1013" i="164"/>
  <c r="D1013" i="164"/>
  <c r="E1013" i="164" s="1"/>
  <c r="B1013" i="164"/>
  <c r="J1012" i="164"/>
  <c r="I1012" i="164"/>
  <c r="H1012" i="164"/>
  <c r="F1012" i="164"/>
  <c r="D1012" i="164"/>
  <c r="E1012" i="164" s="1"/>
  <c r="B1012" i="164"/>
  <c r="J1011" i="164"/>
  <c r="I1011" i="164"/>
  <c r="H1011" i="164"/>
  <c r="F1011" i="164"/>
  <c r="D1011" i="164"/>
  <c r="E1011" i="164" s="1"/>
  <c r="B1011" i="164"/>
  <c r="J1010" i="164"/>
  <c r="I1010" i="164"/>
  <c r="H1010" i="164"/>
  <c r="F1010" i="164"/>
  <c r="D1010" i="164"/>
  <c r="E1010" i="164" s="1"/>
  <c r="B1010" i="164"/>
  <c r="J1009" i="164"/>
  <c r="I1009" i="164"/>
  <c r="H1009" i="164"/>
  <c r="F1009" i="164"/>
  <c r="D1009" i="164"/>
  <c r="E1009" i="164" s="1"/>
  <c r="B1009" i="164"/>
  <c r="J1008" i="164"/>
  <c r="I1008" i="164"/>
  <c r="H1008" i="164"/>
  <c r="F1008" i="164"/>
  <c r="D1008" i="164"/>
  <c r="E1008" i="164" s="1"/>
  <c r="B1008" i="164"/>
  <c r="J1007" i="164"/>
  <c r="I1007" i="164"/>
  <c r="H1007" i="164"/>
  <c r="F1007" i="164"/>
  <c r="D1007" i="164"/>
  <c r="E1007" i="164" s="1"/>
  <c r="B1007" i="164"/>
  <c r="J1006" i="164"/>
  <c r="I1006" i="164"/>
  <c r="H1006" i="164"/>
  <c r="F1006" i="164"/>
  <c r="D1006" i="164"/>
  <c r="E1006" i="164" s="1"/>
  <c r="B1006" i="164"/>
  <c r="J1005" i="164"/>
  <c r="I1005" i="164"/>
  <c r="H1005" i="164"/>
  <c r="F1005" i="164"/>
  <c r="D1005" i="164"/>
  <c r="E1005" i="164" s="1"/>
  <c r="B1005" i="164"/>
  <c r="J1004" i="164"/>
  <c r="I1004" i="164"/>
  <c r="H1004" i="164"/>
  <c r="F1004" i="164"/>
  <c r="D1004" i="164"/>
  <c r="E1004" i="164" s="1"/>
  <c r="B1004" i="164"/>
  <c r="J1003" i="164"/>
  <c r="I1003" i="164"/>
  <c r="H1003" i="164"/>
  <c r="F1003" i="164"/>
  <c r="D1003" i="164"/>
  <c r="E1003" i="164" s="1"/>
  <c r="B1003" i="164"/>
  <c r="J1002" i="164"/>
  <c r="I1002" i="164"/>
  <c r="H1002" i="164"/>
  <c r="F1002" i="164"/>
  <c r="D1002" i="164"/>
  <c r="E1002" i="164" s="1"/>
  <c r="B1002" i="164"/>
  <c r="J1001" i="164"/>
  <c r="I1001" i="164"/>
  <c r="H1001" i="164"/>
  <c r="F1001" i="164"/>
  <c r="D1001" i="164"/>
  <c r="E1001" i="164" s="1"/>
  <c r="B1001" i="164"/>
  <c r="J1000" i="164"/>
  <c r="I1000" i="164"/>
  <c r="H1000" i="164"/>
  <c r="F1000" i="164"/>
  <c r="D1000" i="164"/>
  <c r="E1000" i="164" s="1"/>
  <c r="B1000" i="164"/>
  <c r="J999" i="164"/>
  <c r="I999" i="164"/>
  <c r="H999" i="164"/>
  <c r="F999" i="164"/>
  <c r="D999" i="164"/>
  <c r="E999" i="164" s="1"/>
  <c r="B999" i="164"/>
  <c r="J998" i="164"/>
  <c r="I998" i="164"/>
  <c r="H998" i="164"/>
  <c r="F998" i="164"/>
  <c r="D998" i="164"/>
  <c r="E998" i="164" s="1"/>
  <c r="B998" i="164"/>
  <c r="J997" i="164"/>
  <c r="I997" i="164"/>
  <c r="H997" i="164"/>
  <c r="F997" i="164"/>
  <c r="D997" i="164"/>
  <c r="E997" i="164" s="1"/>
  <c r="B997" i="164"/>
  <c r="J996" i="164"/>
  <c r="I996" i="164"/>
  <c r="H996" i="164"/>
  <c r="F996" i="164"/>
  <c r="D996" i="164"/>
  <c r="E996" i="164" s="1"/>
  <c r="B996" i="164"/>
  <c r="J995" i="164"/>
  <c r="I995" i="164"/>
  <c r="H995" i="164"/>
  <c r="F995" i="164"/>
  <c r="D995" i="164"/>
  <c r="E995" i="164" s="1"/>
  <c r="B995" i="164"/>
  <c r="J994" i="164"/>
  <c r="I994" i="164"/>
  <c r="H994" i="164"/>
  <c r="F994" i="164"/>
  <c r="D994" i="164"/>
  <c r="E994" i="164" s="1"/>
  <c r="B994" i="164"/>
  <c r="J993" i="164"/>
  <c r="I993" i="164"/>
  <c r="H993" i="164"/>
  <c r="F993" i="164"/>
  <c r="D993" i="164"/>
  <c r="E993" i="164" s="1"/>
  <c r="B993" i="164"/>
  <c r="J992" i="164"/>
  <c r="I992" i="164"/>
  <c r="H992" i="164"/>
  <c r="F992" i="164"/>
  <c r="D992" i="164"/>
  <c r="E992" i="164" s="1"/>
  <c r="B992" i="164"/>
  <c r="J991" i="164"/>
  <c r="I991" i="164"/>
  <c r="H991" i="164"/>
  <c r="F991" i="164"/>
  <c r="D991" i="164"/>
  <c r="E991" i="164" s="1"/>
  <c r="B991" i="164"/>
  <c r="J990" i="164"/>
  <c r="I990" i="164"/>
  <c r="H990" i="164"/>
  <c r="F990" i="164"/>
  <c r="D990" i="164"/>
  <c r="E990" i="164" s="1"/>
  <c r="B990" i="164"/>
  <c r="J989" i="164"/>
  <c r="I989" i="164"/>
  <c r="H989" i="164"/>
  <c r="F989" i="164"/>
  <c r="D989" i="164"/>
  <c r="E989" i="164" s="1"/>
  <c r="B989" i="164"/>
  <c r="J988" i="164"/>
  <c r="I988" i="164"/>
  <c r="H988" i="164"/>
  <c r="F988" i="164"/>
  <c r="D988" i="164"/>
  <c r="E988" i="164" s="1"/>
  <c r="B988" i="164"/>
  <c r="J987" i="164"/>
  <c r="I987" i="164"/>
  <c r="H987" i="164"/>
  <c r="F987" i="164"/>
  <c r="D987" i="164"/>
  <c r="E987" i="164" s="1"/>
  <c r="B987" i="164"/>
  <c r="J986" i="164"/>
  <c r="I986" i="164"/>
  <c r="H986" i="164"/>
  <c r="F986" i="164"/>
  <c r="E986" i="164"/>
  <c r="D986" i="164"/>
  <c r="B986" i="164"/>
  <c r="J985" i="164"/>
  <c r="I985" i="164"/>
  <c r="H985" i="164"/>
  <c r="F985" i="164"/>
  <c r="D985" i="164"/>
  <c r="E985" i="164" s="1"/>
  <c r="B985" i="164"/>
  <c r="J984" i="164"/>
  <c r="I984" i="164"/>
  <c r="H984" i="164"/>
  <c r="F984" i="164"/>
  <c r="D984" i="164"/>
  <c r="E984" i="164" s="1"/>
  <c r="B984" i="164"/>
  <c r="J983" i="164"/>
  <c r="I983" i="164"/>
  <c r="H983" i="164"/>
  <c r="F983" i="164"/>
  <c r="D983" i="164"/>
  <c r="E983" i="164" s="1"/>
  <c r="B983" i="164"/>
  <c r="J982" i="164"/>
  <c r="I982" i="164"/>
  <c r="H982" i="164"/>
  <c r="F982" i="164"/>
  <c r="D982" i="164"/>
  <c r="E982" i="164" s="1"/>
  <c r="B982" i="164"/>
  <c r="J981" i="164"/>
  <c r="I981" i="164"/>
  <c r="H981" i="164"/>
  <c r="F981" i="164"/>
  <c r="D981" i="164"/>
  <c r="E981" i="164" s="1"/>
  <c r="B981" i="164"/>
  <c r="J980" i="164"/>
  <c r="I980" i="164"/>
  <c r="H980" i="164"/>
  <c r="F980" i="164"/>
  <c r="D980" i="164"/>
  <c r="E980" i="164" s="1"/>
  <c r="B980" i="164"/>
  <c r="J979" i="164"/>
  <c r="I979" i="164"/>
  <c r="H979" i="164"/>
  <c r="F979" i="164"/>
  <c r="D979" i="164"/>
  <c r="E979" i="164" s="1"/>
  <c r="B979" i="164"/>
  <c r="J978" i="164"/>
  <c r="I978" i="164"/>
  <c r="H978" i="164"/>
  <c r="F978" i="164"/>
  <c r="D978" i="164"/>
  <c r="E978" i="164" s="1"/>
  <c r="B978" i="164"/>
  <c r="J977" i="164"/>
  <c r="I977" i="164"/>
  <c r="H977" i="164"/>
  <c r="F977" i="164"/>
  <c r="D977" i="164"/>
  <c r="E977" i="164" s="1"/>
  <c r="B977" i="164"/>
  <c r="J976" i="164"/>
  <c r="I976" i="164"/>
  <c r="H976" i="164"/>
  <c r="F976" i="164"/>
  <c r="D976" i="164"/>
  <c r="E976" i="164" s="1"/>
  <c r="B976" i="164"/>
  <c r="J975" i="164"/>
  <c r="I975" i="164"/>
  <c r="H975" i="164"/>
  <c r="F975" i="164"/>
  <c r="D975" i="164"/>
  <c r="E975" i="164" s="1"/>
  <c r="B975" i="164"/>
  <c r="J974" i="164"/>
  <c r="I974" i="164"/>
  <c r="H974" i="164"/>
  <c r="F974" i="164"/>
  <c r="D974" i="164"/>
  <c r="E974" i="164" s="1"/>
  <c r="B974" i="164"/>
  <c r="J973" i="164"/>
  <c r="I973" i="164"/>
  <c r="H973" i="164"/>
  <c r="F973" i="164"/>
  <c r="D973" i="164"/>
  <c r="E973" i="164" s="1"/>
  <c r="B973" i="164"/>
  <c r="J972" i="164"/>
  <c r="I972" i="164"/>
  <c r="H972" i="164"/>
  <c r="F972" i="164"/>
  <c r="D972" i="164"/>
  <c r="E972" i="164" s="1"/>
  <c r="B972" i="164"/>
  <c r="J971" i="164"/>
  <c r="I971" i="164"/>
  <c r="H971" i="164"/>
  <c r="F971" i="164"/>
  <c r="D971" i="164"/>
  <c r="E971" i="164" s="1"/>
  <c r="B971" i="164"/>
  <c r="J970" i="164"/>
  <c r="I970" i="164"/>
  <c r="H970" i="164"/>
  <c r="F970" i="164"/>
  <c r="D970" i="164"/>
  <c r="E970" i="164" s="1"/>
  <c r="B970" i="164"/>
  <c r="J969" i="164"/>
  <c r="I969" i="164"/>
  <c r="H969" i="164"/>
  <c r="F969" i="164"/>
  <c r="D969" i="164"/>
  <c r="E969" i="164" s="1"/>
  <c r="B969" i="164"/>
  <c r="J968" i="164"/>
  <c r="I968" i="164"/>
  <c r="H968" i="164"/>
  <c r="F968" i="164"/>
  <c r="D968" i="164"/>
  <c r="E968" i="164" s="1"/>
  <c r="B968" i="164"/>
  <c r="J967" i="164"/>
  <c r="I967" i="164"/>
  <c r="H967" i="164"/>
  <c r="F967" i="164"/>
  <c r="D967" i="164"/>
  <c r="E967" i="164" s="1"/>
  <c r="B967" i="164"/>
  <c r="J966" i="164"/>
  <c r="I966" i="164"/>
  <c r="H966" i="164"/>
  <c r="F966" i="164"/>
  <c r="D966" i="164"/>
  <c r="E966" i="164" s="1"/>
  <c r="B966" i="164"/>
  <c r="J965" i="164"/>
  <c r="I965" i="164"/>
  <c r="H965" i="164"/>
  <c r="F965" i="164"/>
  <c r="D965" i="164"/>
  <c r="E965" i="164" s="1"/>
  <c r="B965" i="164"/>
  <c r="J964" i="164"/>
  <c r="I964" i="164"/>
  <c r="H964" i="164"/>
  <c r="F964" i="164"/>
  <c r="D964" i="164"/>
  <c r="E964" i="164" s="1"/>
  <c r="B964" i="164"/>
  <c r="J963" i="164"/>
  <c r="I963" i="164"/>
  <c r="H963" i="164"/>
  <c r="F963" i="164"/>
  <c r="D963" i="164"/>
  <c r="E963" i="164" s="1"/>
  <c r="B963" i="164"/>
  <c r="J962" i="164"/>
  <c r="I962" i="164"/>
  <c r="H962" i="164"/>
  <c r="F962" i="164"/>
  <c r="D962" i="164"/>
  <c r="E962" i="164" s="1"/>
  <c r="B962" i="164"/>
  <c r="J961" i="164"/>
  <c r="I961" i="164"/>
  <c r="H961" i="164"/>
  <c r="F961" i="164"/>
  <c r="D961" i="164"/>
  <c r="E961" i="164" s="1"/>
  <c r="B961" i="164"/>
  <c r="J960" i="164"/>
  <c r="I960" i="164"/>
  <c r="H960" i="164"/>
  <c r="F960" i="164"/>
  <c r="D960" i="164"/>
  <c r="E960" i="164" s="1"/>
  <c r="B960" i="164"/>
  <c r="J959" i="164"/>
  <c r="I959" i="164"/>
  <c r="H959" i="164"/>
  <c r="F959" i="164"/>
  <c r="D959" i="164"/>
  <c r="E959" i="164" s="1"/>
  <c r="B959" i="164"/>
  <c r="J958" i="164"/>
  <c r="I958" i="164"/>
  <c r="H958" i="164"/>
  <c r="F958" i="164"/>
  <c r="D958" i="164"/>
  <c r="E958" i="164" s="1"/>
  <c r="B958" i="164"/>
  <c r="J957" i="164"/>
  <c r="I957" i="164"/>
  <c r="H957" i="164"/>
  <c r="F957" i="164"/>
  <c r="D957" i="164"/>
  <c r="E957" i="164" s="1"/>
  <c r="B957" i="164"/>
  <c r="J956" i="164"/>
  <c r="I956" i="164"/>
  <c r="H956" i="164"/>
  <c r="F956" i="164"/>
  <c r="D956" i="164"/>
  <c r="E956" i="164" s="1"/>
  <c r="B956" i="164"/>
  <c r="J955" i="164"/>
  <c r="I955" i="164"/>
  <c r="H955" i="164"/>
  <c r="F955" i="164"/>
  <c r="D955" i="164"/>
  <c r="E955" i="164" s="1"/>
  <c r="B955" i="164"/>
  <c r="J954" i="164"/>
  <c r="I954" i="164"/>
  <c r="H954" i="164"/>
  <c r="F954" i="164"/>
  <c r="D954" i="164"/>
  <c r="E954" i="164" s="1"/>
  <c r="B954" i="164"/>
  <c r="J953" i="164"/>
  <c r="I953" i="164"/>
  <c r="H953" i="164"/>
  <c r="F953" i="164"/>
  <c r="D953" i="164"/>
  <c r="E953" i="164" s="1"/>
  <c r="B953" i="164"/>
  <c r="J952" i="164"/>
  <c r="I952" i="164"/>
  <c r="H952" i="164"/>
  <c r="F952" i="164"/>
  <c r="D952" i="164"/>
  <c r="E952" i="164" s="1"/>
  <c r="B952" i="164"/>
  <c r="J951" i="164"/>
  <c r="I951" i="164"/>
  <c r="H951" i="164"/>
  <c r="F951" i="164"/>
  <c r="D951" i="164"/>
  <c r="E951" i="164" s="1"/>
  <c r="B951" i="164"/>
  <c r="J950" i="164"/>
  <c r="I950" i="164"/>
  <c r="H950" i="164"/>
  <c r="F950" i="164"/>
  <c r="D950" i="164"/>
  <c r="E950" i="164" s="1"/>
  <c r="B950" i="164"/>
  <c r="J949" i="164"/>
  <c r="I949" i="164"/>
  <c r="H949" i="164"/>
  <c r="F949" i="164"/>
  <c r="D949" i="164"/>
  <c r="E949" i="164" s="1"/>
  <c r="B949" i="164"/>
  <c r="J948" i="164"/>
  <c r="I948" i="164"/>
  <c r="H948" i="164"/>
  <c r="F948" i="164"/>
  <c r="D948" i="164"/>
  <c r="E948" i="164" s="1"/>
  <c r="B948" i="164"/>
  <c r="J947" i="164"/>
  <c r="I947" i="164"/>
  <c r="H947" i="164"/>
  <c r="F947" i="164"/>
  <c r="D947" i="164"/>
  <c r="E947" i="164" s="1"/>
  <c r="B947" i="164"/>
  <c r="J946" i="164"/>
  <c r="I946" i="164"/>
  <c r="H946" i="164"/>
  <c r="F946" i="164"/>
  <c r="D946" i="164"/>
  <c r="E946" i="164" s="1"/>
  <c r="B946" i="164"/>
  <c r="J945" i="164"/>
  <c r="I945" i="164"/>
  <c r="H945" i="164"/>
  <c r="F945" i="164"/>
  <c r="D945" i="164"/>
  <c r="E945" i="164" s="1"/>
  <c r="B945" i="164"/>
  <c r="J944" i="164"/>
  <c r="I944" i="164"/>
  <c r="H944" i="164"/>
  <c r="F944" i="164"/>
  <c r="D944" i="164"/>
  <c r="E944" i="164" s="1"/>
  <c r="B944" i="164"/>
  <c r="J943" i="164"/>
  <c r="I943" i="164"/>
  <c r="H943" i="164"/>
  <c r="F943" i="164"/>
  <c r="D943" i="164"/>
  <c r="E943" i="164" s="1"/>
  <c r="B943" i="164"/>
  <c r="J942" i="164"/>
  <c r="I942" i="164"/>
  <c r="H942" i="164"/>
  <c r="F942" i="164"/>
  <c r="D942" i="164"/>
  <c r="E942" i="164" s="1"/>
  <c r="B942" i="164"/>
  <c r="J941" i="164"/>
  <c r="I941" i="164"/>
  <c r="H941" i="164"/>
  <c r="F941" i="164"/>
  <c r="D941" i="164"/>
  <c r="E941" i="164" s="1"/>
  <c r="B941" i="164"/>
  <c r="J940" i="164"/>
  <c r="I940" i="164"/>
  <c r="H940" i="164"/>
  <c r="F940" i="164"/>
  <c r="D940" i="164"/>
  <c r="E940" i="164" s="1"/>
  <c r="B940" i="164"/>
  <c r="J939" i="164"/>
  <c r="I939" i="164"/>
  <c r="H939" i="164"/>
  <c r="F939" i="164"/>
  <c r="D939" i="164"/>
  <c r="E939" i="164" s="1"/>
  <c r="B939" i="164"/>
  <c r="J938" i="164"/>
  <c r="I938" i="164"/>
  <c r="H938" i="164"/>
  <c r="F938" i="164"/>
  <c r="D938" i="164"/>
  <c r="E938" i="164" s="1"/>
  <c r="B938" i="164"/>
  <c r="J937" i="164"/>
  <c r="I937" i="164"/>
  <c r="H937" i="164"/>
  <c r="F937" i="164"/>
  <c r="D937" i="164"/>
  <c r="E937" i="164" s="1"/>
  <c r="B937" i="164"/>
  <c r="J936" i="164"/>
  <c r="I936" i="164"/>
  <c r="H936" i="164"/>
  <c r="F936" i="164"/>
  <c r="D936" i="164"/>
  <c r="E936" i="164" s="1"/>
  <c r="B936" i="164"/>
  <c r="J935" i="164"/>
  <c r="I935" i="164"/>
  <c r="H935" i="164"/>
  <c r="F935" i="164"/>
  <c r="D935" i="164"/>
  <c r="E935" i="164" s="1"/>
  <c r="B935" i="164"/>
  <c r="J934" i="164"/>
  <c r="I934" i="164"/>
  <c r="H934" i="164"/>
  <c r="F934" i="164"/>
  <c r="D934" i="164"/>
  <c r="E934" i="164" s="1"/>
  <c r="B934" i="164"/>
  <c r="J933" i="164"/>
  <c r="I933" i="164"/>
  <c r="H933" i="164"/>
  <c r="F933" i="164"/>
  <c r="D933" i="164"/>
  <c r="E933" i="164" s="1"/>
  <c r="B933" i="164"/>
  <c r="J932" i="164"/>
  <c r="I932" i="164"/>
  <c r="H932" i="164"/>
  <c r="F932" i="164"/>
  <c r="D932" i="164"/>
  <c r="E932" i="164" s="1"/>
  <c r="B932" i="164"/>
  <c r="J931" i="164"/>
  <c r="I931" i="164"/>
  <c r="H931" i="164"/>
  <c r="F931" i="164"/>
  <c r="D931" i="164"/>
  <c r="E931" i="164" s="1"/>
  <c r="B931" i="164"/>
  <c r="J930" i="164"/>
  <c r="I930" i="164"/>
  <c r="H930" i="164"/>
  <c r="F930" i="164"/>
  <c r="D930" i="164"/>
  <c r="E930" i="164" s="1"/>
  <c r="B930" i="164"/>
  <c r="J929" i="164"/>
  <c r="I929" i="164"/>
  <c r="H929" i="164"/>
  <c r="F929" i="164"/>
  <c r="D929" i="164"/>
  <c r="E929" i="164" s="1"/>
  <c r="B929" i="164"/>
  <c r="J928" i="164"/>
  <c r="I928" i="164"/>
  <c r="H928" i="164"/>
  <c r="F928" i="164"/>
  <c r="D928" i="164"/>
  <c r="E928" i="164" s="1"/>
  <c r="B928" i="164"/>
  <c r="J927" i="164"/>
  <c r="I927" i="164"/>
  <c r="H927" i="164"/>
  <c r="F927" i="164"/>
  <c r="D927" i="164"/>
  <c r="E927" i="164" s="1"/>
  <c r="B927" i="164"/>
  <c r="J926" i="164"/>
  <c r="I926" i="164"/>
  <c r="H926" i="164"/>
  <c r="F926" i="164"/>
  <c r="D926" i="164"/>
  <c r="E926" i="164" s="1"/>
  <c r="B926" i="164"/>
  <c r="J925" i="164"/>
  <c r="I925" i="164"/>
  <c r="H925" i="164"/>
  <c r="F925" i="164"/>
  <c r="D925" i="164"/>
  <c r="E925" i="164" s="1"/>
  <c r="B925" i="164"/>
  <c r="J924" i="164"/>
  <c r="I924" i="164"/>
  <c r="H924" i="164"/>
  <c r="F924" i="164"/>
  <c r="D924" i="164"/>
  <c r="E924" i="164" s="1"/>
  <c r="B924" i="164"/>
  <c r="J923" i="164"/>
  <c r="I923" i="164"/>
  <c r="H923" i="164"/>
  <c r="F923" i="164"/>
  <c r="D923" i="164"/>
  <c r="E923" i="164" s="1"/>
  <c r="B923" i="164"/>
  <c r="J922" i="164"/>
  <c r="I922" i="164"/>
  <c r="H922" i="164"/>
  <c r="F922" i="164"/>
  <c r="D922" i="164"/>
  <c r="E922" i="164" s="1"/>
  <c r="B922" i="164"/>
  <c r="J921" i="164"/>
  <c r="I921" i="164"/>
  <c r="H921" i="164"/>
  <c r="F921" i="164"/>
  <c r="D921" i="164"/>
  <c r="E921" i="164" s="1"/>
  <c r="B921" i="164"/>
  <c r="J920" i="164"/>
  <c r="I920" i="164"/>
  <c r="H920" i="164"/>
  <c r="F920" i="164"/>
  <c r="D920" i="164"/>
  <c r="E920" i="164" s="1"/>
  <c r="B920" i="164"/>
  <c r="J919" i="164"/>
  <c r="I919" i="164"/>
  <c r="H919" i="164"/>
  <c r="F919" i="164"/>
  <c r="D919" i="164"/>
  <c r="E919" i="164" s="1"/>
  <c r="B919" i="164"/>
  <c r="J918" i="164"/>
  <c r="I918" i="164"/>
  <c r="H918" i="164"/>
  <c r="F918" i="164"/>
  <c r="D918" i="164"/>
  <c r="E918" i="164" s="1"/>
  <c r="B918" i="164"/>
  <c r="J917" i="164"/>
  <c r="I917" i="164"/>
  <c r="H917" i="164"/>
  <c r="F917" i="164"/>
  <c r="D917" i="164"/>
  <c r="E917" i="164" s="1"/>
  <c r="B917" i="164"/>
  <c r="J916" i="164"/>
  <c r="I916" i="164"/>
  <c r="H916" i="164"/>
  <c r="F916" i="164"/>
  <c r="D916" i="164"/>
  <c r="E916" i="164" s="1"/>
  <c r="B916" i="164"/>
  <c r="J915" i="164"/>
  <c r="I915" i="164"/>
  <c r="H915" i="164"/>
  <c r="F915" i="164"/>
  <c r="D915" i="164"/>
  <c r="E915" i="164" s="1"/>
  <c r="B915" i="164"/>
  <c r="J914" i="164"/>
  <c r="I914" i="164"/>
  <c r="H914" i="164"/>
  <c r="F914" i="164"/>
  <c r="D914" i="164"/>
  <c r="E914" i="164" s="1"/>
  <c r="B914" i="164"/>
  <c r="J913" i="164"/>
  <c r="I913" i="164"/>
  <c r="H913" i="164"/>
  <c r="F913" i="164"/>
  <c r="D913" i="164"/>
  <c r="E913" i="164" s="1"/>
  <c r="B913" i="164"/>
  <c r="J912" i="164"/>
  <c r="I912" i="164"/>
  <c r="H912" i="164"/>
  <c r="F912" i="164"/>
  <c r="D912" i="164"/>
  <c r="E912" i="164" s="1"/>
  <c r="B912" i="164"/>
  <c r="J911" i="164"/>
  <c r="I911" i="164"/>
  <c r="H911" i="164"/>
  <c r="F911" i="164"/>
  <c r="D911" i="164"/>
  <c r="E911" i="164" s="1"/>
  <c r="B911" i="164"/>
  <c r="J910" i="164"/>
  <c r="I910" i="164"/>
  <c r="H910" i="164"/>
  <c r="F910" i="164"/>
  <c r="D910" i="164"/>
  <c r="E910" i="164" s="1"/>
  <c r="B910" i="164"/>
  <c r="J909" i="164"/>
  <c r="I909" i="164"/>
  <c r="H909" i="164"/>
  <c r="F909" i="164"/>
  <c r="D909" i="164"/>
  <c r="E909" i="164" s="1"/>
  <c r="B909" i="164"/>
  <c r="J908" i="164"/>
  <c r="I908" i="164"/>
  <c r="H908" i="164"/>
  <c r="F908" i="164"/>
  <c r="D908" i="164"/>
  <c r="E908" i="164" s="1"/>
  <c r="B908" i="164"/>
  <c r="J907" i="164"/>
  <c r="I907" i="164"/>
  <c r="H907" i="164"/>
  <c r="F907" i="164"/>
  <c r="D907" i="164"/>
  <c r="E907" i="164" s="1"/>
  <c r="B907" i="164"/>
  <c r="J906" i="164"/>
  <c r="I906" i="164"/>
  <c r="H906" i="164"/>
  <c r="F906" i="164"/>
  <c r="D906" i="164"/>
  <c r="E906" i="164" s="1"/>
  <c r="B906" i="164"/>
  <c r="J905" i="164"/>
  <c r="I905" i="164"/>
  <c r="H905" i="164"/>
  <c r="F905" i="164"/>
  <c r="D905" i="164"/>
  <c r="E905" i="164" s="1"/>
  <c r="B905" i="164"/>
  <c r="J904" i="164"/>
  <c r="I904" i="164"/>
  <c r="H904" i="164"/>
  <c r="F904" i="164"/>
  <c r="D904" i="164"/>
  <c r="E904" i="164" s="1"/>
  <c r="B904" i="164"/>
  <c r="J903" i="164"/>
  <c r="I903" i="164"/>
  <c r="H903" i="164"/>
  <c r="F903" i="164"/>
  <c r="D903" i="164"/>
  <c r="E903" i="164" s="1"/>
  <c r="B903" i="164"/>
  <c r="J902" i="164"/>
  <c r="I902" i="164"/>
  <c r="H902" i="164"/>
  <c r="F902" i="164"/>
  <c r="D902" i="164"/>
  <c r="E902" i="164" s="1"/>
  <c r="B902" i="164"/>
  <c r="J901" i="164"/>
  <c r="I901" i="164"/>
  <c r="H901" i="164"/>
  <c r="F901" i="164"/>
  <c r="D901" i="164"/>
  <c r="E901" i="164" s="1"/>
  <c r="B901" i="164"/>
  <c r="J900" i="164"/>
  <c r="I900" i="164"/>
  <c r="H900" i="164"/>
  <c r="F900" i="164"/>
  <c r="D900" i="164"/>
  <c r="E900" i="164" s="1"/>
  <c r="B900" i="164"/>
  <c r="J899" i="164"/>
  <c r="I899" i="164"/>
  <c r="H899" i="164"/>
  <c r="F899" i="164"/>
  <c r="D899" i="164"/>
  <c r="E899" i="164" s="1"/>
  <c r="B899" i="164"/>
  <c r="J898" i="164"/>
  <c r="I898" i="164"/>
  <c r="H898" i="164"/>
  <c r="F898" i="164"/>
  <c r="D898" i="164"/>
  <c r="E898" i="164" s="1"/>
  <c r="B898" i="164"/>
  <c r="J897" i="164"/>
  <c r="I897" i="164"/>
  <c r="H897" i="164"/>
  <c r="F897" i="164"/>
  <c r="D897" i="164"/>
  <c r="E897" i="164" s="1"/>
  <c r="B897" i="164"/>
  <c r="J896" i="164"/>
  <c r="I896" i="164"/>
  <c r="H896" i="164"/>
  <c r="F896" i="164"/>
  <c r="D896" i="164"/>
  <c r="E896" i="164" s="1"/>
  <c r="B896" i="164"/>
  <c r="J895" i="164"/>
  <c r="I895" i="164"/>
  <c r="H895" i="164"/>
  <c r="F895" i="164"/>
  <c r="D895" i="164"/>
  <c r="E895" i="164" s="1"/>
  <c r="B895" i="164"/>
  <c r="J894" i="164"/>
  <c r="I894" i="164"/>
  <c r="H894" i="164"/>
  <c r="F894" i="164"/>
  <c r="D894" i="164"/>
  <c r="E894" i="164" s="1"/>
  <c r="B894" i="164"/>
  <c r="J893" i="164"/>
  <c r="I893" i="164"/>
  <c r="H893" i="164"/>
  <c r="F893" i="164"/>
  <c r="D893" i="164"/>
  <c r="E893" i="164" s="1"/>
  <c r="B893" i="164"/>
  <c r="J892" i="164"/>
  <c r="I892" i="164"/>
  <c r="H892" i="164"/>
  <c r="F892" i="164"/>
  <c r="D892" i="164"/>
  <c r="E892" i="164" s="1"/>
  <c r="B892" i="164"/>
  <c r="J891" i="164"/>
  <c r="I891" i="164"/>
  <c r="H891" i="164"/>
  <c r="F891" i="164"/>
  <c r="D891" i="164"/>
  <c r="E891" i="164" s="1"/>
  <c r="B891" i="164"/>
  <c r="J890" i="164"/>
  <c r="I890" i="164"/>
  <c r="H890" i="164"/>
  <c r="F890" i="164"/>
  <c r="D890" i="164"/>
  <c r="E890" i="164" s="1"/>
  <c r="B890" i="164"/>
  <c r="J889" i="164"/>
  <c r="I889" i="164"/>
  <c r="H889" i="164"/>
  <c r="F889" i="164"/>
  <c r="D889" i="164"/>
  <c r="E889" i="164" s="1"/>
  <c r="B889" i="164"/>
  <c r="J888" i="164"/>
  <c r="I888" i="164"/>
  <c r="H888" i="164"/>
  <c r="F888" i="164"/>
  <c r="D888" i="164"/>
  <c r="E888" i="164" s="1"/>
  <c r="B888" i="164"/>
  <c r="J887" i="164"/>
  <c r="I887" i="164"/>
  <c r="H887" i="164"/>
  <c r="F887" i="164"/>
  <c r="D887" i="164"/>
  <c r="E887" i="164" s="1"/>
  <c r="B887" i="164"/>
  <c r="J886" i="164"/>
  <c r="I886" i="164"/>
  <c r="H886" i="164"/>
  <c r="F886" i="164"/>
  <c r="D886" i="164"/>
  <c r="E886" i="164" s="1"/>
  <c r="B886" i="164"/>
  <c r="J885" i="164"/>
  <c r="I885" i="164"/>
  <c r="H885" i="164"/>
  <c r="F885" i="164"/>
  <c r="D885" i="164"/>
  <c r="E885" i="164" s="1"/>
  <c r="B885" i="164"/>
  <c r="J884" i="164"/>
  <c r="I884" i="164"/>
  <c r="H884" i="164"/>
  <c r="F884" i="164"/>
  <c r="D884" i="164"/>
  <c r="E884" i="164" s="1"/>
  <c r="B884" i="164"/>
  <c r="J883" i="164"/>
  <c r="I883" i="164"/>
  <c r="H883" i="164"/>
  <c r="F883" i="164"/>
  <c r="D883" i="164"/>
  <c r="E883" i="164" s="1"/>
  <c r="B883" i="164"/>
  <c r="J882" i="164"/>
  <c r="I882" i="164"/>
  <c r="H882" i="164"/>
  <c r="F882" i="164"/>
  <c r="D882" i="164"/>
  <c r="E882" i="164" s="1"/>
  <c r="B882" i="164"/>
  <c r="J881" i="164"/>
  <c r="I881" i="164"/>
  <c r="H881" i="164"/>
  <c r="F881" i="164"/>
  <c r="D881" i="164"/>
  <c r="E881" i="164" s="1"/>
  <c r="B881" i="164"/>
  <c r="J880" i="164"/>
  <c r="I880" i="164"/>
  <c r="H880" i="164"/>
  <c r="F880" i="164"/>
  <c r="D880" i="164"/>
  <c r="E880" i="164" s="1"/>
  <c r="B880" i="164"/>
  <c r="J879" i="164"/>
  <c r="I879" i="164"/>
  <c r="H879" i="164"/>
  <c r="F879" i="164"/>
  <c r="D879" i="164"/>
  <c r="E879" i="164" s="1"/>
  <c r="B879" i="164"/>
  <c r="J878" i="164"/>
  <c r="I878" i="164"/>
  <c r="H878" i="164"/>
  <c r="F878" i="164"/>
  <c r="D878" i="164"/>
  <c r="E878" i="164" s="1"/>
  <c r="B878" i="164"/>
  <c r="J877" i="164"/>
  <c r="I877" i="164"/>
  <c r="H877" i="164"/>
  <c r="F877" i="164"/>
  <c r="D877" i="164"/>
  <c r="E877" i="164" s="1"/>
  <c r="B877" i="164"/>
  <c r="J876" i="164"/>
  <c r="I876" i="164"/>
  <c r="H876" i="164"/>
  <c r="F876" i="164"/>
  <c r="D876" i="164"/>
  <c r="E876" i="164" s="1"/>
  <c r="B876" i="164"/>
  <c r="J875" i="164"/>
  <c r="I875" i="164"/>
  <c r="H875" i="164"/>
  <c r="F875" i="164"/>
  <c r="D875" i="164"/>
  <c r="E875" i="164" s="1"/>
  <c r="B875" i="164"/>
  <c r="J874" i="164"/>
  <c r="I874" i="164"/>
  <c r="H874" i="164"/>
  <c r="F874" i="164"/>
  <c r="D874" i="164"/>
  <c r="E874" i="164" s="1"/>
  <c r="B874" i="164"/>
  <c r="J873" i="164"/>
  <c r="I873" i="164"/>
  <c r="H873" i="164"/>
  <c r="F873" i="164"/>
  <c r="D873" i="164"/>
  <c r="E873" i="164" s="1"/>
  <c r="B873" i="164"/>
  <c r="J872" i="164"/>
  <c r="I872" i="164"/>
  <c r="H872" i="164"/>
  <c r="F872" i="164"/>
  <c r="D872" i="164"/>
  <c r="E872" i="164" s="1"/>
  <c r="B872" i="164"/>
  <c r="J871" i="164"/>
  <c r="I871" i="164"/>
  <c r="H871" i="164"/>
  <c r="F871" i="164"/>
  <c r="D871" i="164"/>
  <c r="E871" i="164" s="1"/>
  <c r="B871" i="164"/>
  <c r="J870" i="164"/>
  <c r="I870" i="164"/>
  <c r="H870" i="164"/>
  <c r="F870" i="164"/>
  <c r="D870" i="164"/>
  <c r="E870" i="164" s="1"/>
  <c r="B870" i="164"/>
  <c r="J869" i="164"/>
  <c r="I869" i="164"/>
  <c r="H869" i="164"/>
  <c r="F869" i="164"/>
  <c r="D869" i="164"/>
  <c r="E869" i="164" s="1"/>
  <c r="B869" i="164"/>
  <c r="J868" i="164"/>
  <c r="I868" i="164"/>
  <c r="H868" i="164"/>
  <c r="F868" i="164"/>
  <c r="D868" i="164"/>
  <c r="E868" i="164" s="1"/>
  <c r="B868" i="164"/>
  <c r="J867" i="164"/>
  <c r="I867" i="164"/>
  <c r="H867" i="164"/>
  <c r="F867" i="164"/>
  <c r="D867" i="164"/>
  <c r="E867" i="164" s="1"/>
  <c r="B867" i="164"/>
  <c r="J866" i="164"/>
  <c r="I866" i="164"/>
  <c r="H866" i="164"/>
  <c r="F866" i="164"/>
  <c r="D866" i="164"/>
  <c r="E866" i="164" s="1"/>
  <c r="B866" i="164"/>
  <c r="J865" i="164"/>
  <c r="I865" i="164"/>
  <c r="H865" i="164"/>
  <c r="F865" i="164"/>
  <c r="D865" i="164"/>
  <c r="E865" i="164" s="1"/>
  <c r="B865" i="164"/>
  <c r="J864" i="164"/>
  <c r="I864" i="164"/>
  <c r="H864" i="164"/>
  <c r="F864" i="164"/>
  <c r="D864" i="164"/>
  <c r="E864" i="164" s="1"/>
  <c r="B864" i="164"/>
  <c r="J863" i="164"/>
  <c r="I863" i="164"/>
  <c r="H863" i="164"/>
  <c r="F863" i="164"/>
  <c r="D863" i="164"/>
  <c r="E863" i="164" s="1"/>
  <c r="B863" i="164"/>
  <c r="J862" i="164"/>
  <c r="I862" i="164"/>
  <c r="H862" i="164"/>
  <c r="F862" i="164"/>
  <c r="D862" i="164"/>
  <c r="E862" i="164" s="1"/>
  <c r="B862" i="164"/>
  <c r="J861" i="164"/>
  <c r="I861" i="164"/>
  <c r="H861" i="164"/>
  <c r="F861" i="164"/>
  <c r="D861" i="164"/>
  <c r="E861" i="164" s="1"/>
  <c r="B861" i="164"/>
  <c r="J860" i="164"/>
  <c r="I860" i="164"/>
  <c r="H860" i="164"/>
  <c r="F860" i="164"/>
  <c r="D860" i="164"/>
  <c r="E860" i="164" s="1"/>
  <c r="B860" i="164"/>
  <c r="J859" i="164"/>
  <c r="I859" i="164"/>
  <c r="H859" i="164"/>
  <c r="F859" i="164"/>
  <c r="D859" i="164"/>
  <c r="E859" i="164" s="1"/>
  <c r="B859" i="164"/>
  <c r="J858" i="164"/>
  <c r="I858" i="164"/>
  <c r="H858" i="164"/>
  <c r="F858" i="164"/>
  <c r="D858" i="164"/>
  <c r="E858" i="164" s="1"/>
  <c r="B858" i="164"/>
  <c r="J857" i="164"/>
  <c r="I857" i="164"/>
  <c r="H857" i="164"/>
  <c r="F857" i="164"/>
  <c r="D857" i="164"/>
  <c r="E857" i="164" s="1"/>
  <c r="B857" i="164"/>
  <c r="J856" i="164"/>
  <c r="I856" i="164"/>
  <c r="H856" i="164"/>
  <c r="F856" i="164"/>
  <c r="D856" i="164"/>
  <c r="E856" i="164" s="1"/>
  <c r="B856" i="164"/>
  <c r="J855" i="164"/>
  <c r="I855" i="164"/>
  <c r="H855" i="164"/>
  <c r="F855" i="164"/>
  <c r="D855" i="164"/>
  <c r="E855" i="164" s="1"/>
  <c r="B855" i="164"/>
  <c r="J854" i="164"/>
  <c r="I854" i="164"/>
  <c r="H854" i="164"/>
  <c r="F854" i="164"/>
  <c r="D854" i="164"/>
  <c r="E854" i="164" s="1"/>
  <c r="B854" i="164"/>
  <c r="J853" i="164"/>
  <c r="I853" i="164"/>
  <c r="H853" i="164"/>
  <c r="F853" i="164"/>
  <c r="D853" i="164"/>
  <c r="E853" i="164" s="1"/>
  <c r="B853" i="164"/>
  <c r="J852" i="164"/>
  <c r="I852" i="164"/>
  <c r="H852" i="164"/>
  <c r="F852" i="164"/>
  <c r="D852" i="164"/>
  <c r="E852" i="164" s="1"/>
  <c r="B852" i="164"/>
  <c r="J851" i="164"/>
  <c r="I851" i="164"/>
  <c r="H851" i="164"/>
  <c r="F851" i="164"/>
  <c r="D851" i="164"/>
  <c r="E851" i="164" s="1"/>
  <c r="B851" i="164"/>
  <c r="J850" i="164"/>
  <c r="I850" i="164"/>
  <c r="H850" i="164"/>
  <c r="F850" i="164"/>
  <c r="D850" i="164"/>
  <c r="E850" i="164" s="1"/>
  <c r="B850" i="164"/>
  <c r="J849" i="164"/>
  <c r="I849" i="164"/>
  <c r="H849" i="164"/>
  <c r="F849" i="164"/>
  <c r="D849" i="164"/>
  <c r="E849" i="164" s="1"/>
  <c r="B849" i="164"/>
  <c r="J848" i="164"/>
  <c r="I848" i="164"/>
  <c r="H848" i="164"/>
  <c r="F848" i="164"/>
  <c r="D848" i="164"/>
  <c r="E848" i="164" s="1"/>
  <c r="B848" i="164"/>
  <c r="J847" i="164"/>
  <c r="I847" i="164"/>
  <c r="H847" i="164"/>
  <c r="F847" i="164"/>
  <c r="D847" i="164"/>
  <c r="E847" i="164" s="1"/>
  <c r="B847" i="164"/>
  <c r="J846" i="164"/>
  <c r="I846" i="164"/>
  <c r="H846" i="164"/>
  <c r="F846" i="164"/>
  <c r="D846" i="164"/>
  <c r="E846" i="164" s="1"/>
  <c r="B846" i="164"/>
  <c r="J845" i="164"/>
  <c r="I845" i="164"/>
  <c r="H845" i="164"/>
  <c r="F845" i="164"/>
  <c r="D845" i="164"/>
  <c r="E845" i="164" s="1"/>
  <c r="B845" i="164"/>
  <c r="J844" i="164"/>
  <c r="I844" i="164"/>
  <c r="H844" i="164"/>
  <c r="F844" i="164"/>
  <c r="D844" i="164"/>
  <c r="E844" i="164" s="1"/>
  <c r="B844" i="164"/>
  <c r="J843" i="164"/>
  <c r="I843" i="164"/>
  <c r="H843" i="164"/>
  <c r="F843" i="164"/>
  <c r="D843" i="164"/>
  <c r="E843" i="164" s="1"/>
  <c r="B843" i="164"/>
  <c r="J842" i="164"/>
  <c r="I842" i="164"/>
  <c r="H842" i="164"/>
  <c r="F842" i="164"/>
  <c r="D842" i="164"/>
  <c r="E842" i="164" s="1"/>
  <c r="B842" i="164"/>
  <c r="J841" i="164"/>
  <c r="I841" i="164"/>
  <c r="H841" i="164"/>
  <c r="F841" i="164"/>
  <c r="D841" i="164"/>
  <c r="E841" i="164" s="1"/>
  <c r="B841" i="164"/>
  <c r="J840" i="164"/>
  <c r="I840" i="164"/>
  <c r="H840" i="164"/>
  <c r="F840" i="164"/>
  <c r="D840" i="164"/>
  <c r="E840" i="164" s="1"/>
  <c r="B840" i="164"/>
  <c r="J839" i="164"/>
  <c r="I839" i="164"/>
  <c r="H839" i="164"/>
  <c r="F839" i="164"/>
  <c r="D839" i="164"/>
  <c r="E839" i="164" s="1"/>
  <c r="B839" i="164"/>
  <c r="J838" i="164"/>
  <c r="I838" i="164"/>
  <c r="H838" i="164"/>
  <c r="F838" i="164"/>
  <c r="D838" i="164"/>
  <c r="E838" i="164" s="1"/>
  <c r="B838" i="164"/>
  <c r="J837" i="164"/>
  <c r="I837" i="164"/>
  <c r="H837" i="164"/>
  <c r="F837" i="164"/>
  <c r="D837" i="164"/>
  <c r="E837" i="164" s="1"/>
  <c r="B837" i="164"/>
  <c r="J836" i="164"/>
  <c r="I836" i="164"/>
  <c r="H836" i="164"/>
  <c r="F836" i="164"/>
  <c r="D836" i="164"/>
  <c r="E836" i="164" s="1"/>
  <c r="B836" i="164"/>
  <c r="J835" i="164"/>
  <c r="I835" i="164"/>
  <c r="H835" i="164"/>
  <c r="F835" i="164"/>
  <c r="D835" i="164"/>
  <c r="E835" i="164" s="1"/>
  <c r="B835" i="164"/>
  <c r="J834" i="164"/>
  <c r="I834" i="164"/>
  <c r="H834" i="164"/>
  <c r="F834" i="164"/>
  <c r="D834" i="164"/>
  <c r="E834" i="164" s="1"/>
  <c r="B834" i="164"/>
  <c r="J833" i="164"/>
  <c r="I833" i="164"/>
  <c r="H833" i="164"/>
  <c r="F833" i="164"/>
  <c r="D833" i="164"/>
  <c r="E833" i="164" s="1"/>
  <c r="B833" i="164"/>
  <c r="J832" i="164"/>
  <c r="I832" i="164"/>
  <c r="H832" i="164"/>
  <c r="F832" i="164"/>
  <c r="D832" i="164"/>
  <c r="E832" i="164" s="1"/>
  <c r="B832" i="164"/>
  <c r="J831" i="164"/>
  <c r="I831" i="164"/>
  <c r="H831" i="164"/>
  <c r="F831" i="164"/>
  <c r="D831" i="164"/>
  <c r="E831" i="164" s="1"/>
  <c r="B831" i="164"/>
  <c r="J830" i="164"/>
  <c r="I830" i="164"/>
  <c r="H830" i="164"/>
  <c r="F830" i="164"/>
  <c r="D830" i="164"/>
  <c r="E830" i="164" s="1"/>
  <c r="B830" i="164"/>
  <c r="J829" i="164"/>
  <c r="I829" i="164"/>
  <c r="H829" i="164"/>
  <c r="F829" i="164"/>
  <c r="D829" i="164"/>
  <c r="E829" i="164" s="1"/>
  <c r="B829" i="164"/>
  <c r="J828" i="164"/>
  <c r="I828" i="164"/>
  <c r="H828" i="164"/>
  <c r="F828" i="164"/>
  <c r="D828" i="164"/>
  <c r="E828" i="164" s="1"/>
  <c r="B828" i="164"/>
  <c r="J827" i="164"/>
  <c r="I827" i="164"/>
  <c r="H827" i="164"/>
  <c r="F827" i="164"/>
  <c r="D827" i="164"/>
  <c r="E827" i="164" s="1"/>
  <c r="B827" i="164"/>
  <c r="J826" i="164"/>
  <c r="I826" i="164"/>
  <c r="H826" i="164"/>
  <c r="F826" i="164"/>
  <c r="D826" i="164"/>
  <c r="E826" i="164" s="1"/>
  <c r="B826" i="164"/>
  <c r="J825" i="164"/>
  <c r="I825" i="164"/>
  <c r="H825" i="164"/>
  <c r="F825" i="164"/>
  <c r="D825" i="164"/>
  <c r="E825" i="164" s="1"/>
  <c r="B825" i="164"/>
  <c r="J824" i="164"/>
  <c r="I824" i="164"/>
  <c r="H824" i="164"/>
  <c r="F824" i="164"/>
  <c r="D824" i="164"/>
  <c r="E824" i="164" s="1"/>
  <c r="B824" i="164"/>
  <c r="J823" i="164"/>
  <c r="I823" i="164"/>
  <c r="H823" i="164"/>
  <c r="F823" i="164"/>
  <c r="D823" i="164"/>
  <c r="E823" i="164" s="1"/>
  <c r="B823" i="164"/>
  <c r="J822" i="164"/>
  <c r="I822" i="164"/>
  <c r="H822" i="164"/>
  <c r="F822" i="164"/>
  <c r="D822" i="164"/>
  <c r="E822" i="164" s="1"/>
  <c r="B822" i="164"/>
  <c r="J821" i="164"/>
  <c r="I821" i="164"/>
  <c r="H821" i="164"/>
  <c r="F821" i="164"/>
  <c r="D821" i="164"/>
  <c r="E821" i="164" s="1"/>
  <c r="B821" i="164"/>
  <c r="J820" i="164"/>
  <c r="I820" i="164"/>
  <c r="H820" i="164"/>
  <c r="F820" i="164"/>
  <c r="D820" i="164"/>
  <c r="E820" i="164" s="1"/>
  <c r="B820" i="164"/>
  <c r="J819" i="164"/>
  <c r="I819" i="164"/>
  <c r="H819" i="164"/>
  <c r="F819" i="164"/>
  <c r="D819" i="164"/>
  <c r="E819" i="164" s="1"/>
  <c r="B819" i="164"/>
  <c r="J818" i="164"/>
  <c r="I818" i="164"/>
  <c r="H818" i="164"/>
  <c r="F818" i="164"/>
  <c r="D818" i="164"/>
  <c r="E818" i="164" s="1"/>
  <c r="B818" i="164"/>
  <c r="J817" i="164"/>
  <c r="I817" i="164"/>
  <c r="H817" i="164"/>
  <c r="F817" i="164"/>
  <c r="D817" i="164"/>
  <c r="E817" i="164" s="1"/>
  <c r="B817" i="164"/>
  <c r="J816" i="164"/>
  <c r="I816" i="164"/>
  <c r="H816" i="164"/>
  <c r="F816" i="164"/>
  <c r="D816" i="164"/>
  <c r="E816" i="164" s="1"/>
  <c r="B816" i="164"/>
  <c r="J815" i="164"/>
  <c r="I815" i="164"/>
  <c r="H815" i="164"/>
  <c r="F815" i="164"/>
  <c r="D815" i="164"/>
  <c r="E815" i="164" s="1"/>
  <c r="B815" i="164"/>
  <c r="J814" i="164"/>
  <c r="I814" i="164"/>
  <c r="H814" i="164"/>
  <c r="F814" i="164"/>
  <c r="D814" i="164"/>
  <c r="E814" i="164" s="1"/>
  <c r="B814" i="164"/>
  <c r="J813" i="164"/>
  <c r="I813" i="164"/>
  <c r="H813" i="164"/>
  <c r="F813" i="164"/>
  <c r="D813" i="164"/>
  <c r="E813" i="164" s="1"/>
  <c r="B813" i="164"/>
  <c r="J812" i="164"/>
  <c r="I812" i="164"/>
  <c r="H812" i="164"/>
  <c r="F812" i="164"/>
  <c r="D812" i="164"/>
  <c r="E812" i="164" s="1"/>
  <c r="B812" i="164"/>
  <c r="J811" i="164"/>
  <c r="I811" i="164"/>
  <c r="H811" i="164"/>
  <c r="F811" i="164"/>
  <c r="D811" i="164"/>
  <c r="E811" i="164" s="1"/>
  <c r="B811" i="164"/>
  <c r="J810" i="164"/>
  <c r="I810" i="164"/>
  <c r="H810" i="164"/>
  <c r="F810" i="164"/>
  <c r="D810" i="164"/>
  <c r="E810" i="164" s="1"/>
  <c r="B810" i="164"/>
  <c r="J809" i="164"/>
  <c r="I809" i="164"/>
  <c r="H809" i="164"/>
  <c r="F809" i="164"/>
  <c r="D809" i="164"/>
  <c r="E809" i="164" s="1"/>
  <c r="B809" i="164"/>
  <c r="J808" i="164"/>
  <c r="I808" i="164"/>
  <c r="H808" i="164"/>
  <c r="F808" i="164"/>
  <c r="D808" i="164"/>
  <c r="E808" i="164" s="1"/>
  <c r="B808" i="164"/>
  <c r="J807" i="164"/>
  <c r="I807" i="164"/>
  <c r="H807" i="164"/>
  <c r="F807" i="164"/>
  <c r="D807" i="164"/>
  <c r="E807" i="164" s="1"/>
  <c r="B807" i="164"/>
  <c r="J806" i="164"/>
  <c r="I806" i="164"/>
  <c r="H806" i="164"/>
  <c r="F806" i="164"/>
  <c r="D806" i="164"/>
  <c r="E806" i="164" s="1"/>
  <c r="B806" i="164"/>
  <c r="J805" i="164"/>
  <c r="I805" i="164"/>
  <c r="H805" i="164"/>
  <c r="F805" i="164"/>
  <c r="D805" i="164"/>
  <c r="E805" i="164" s="1"/>
  <c r="B805" i="164"/>
  <c r="J804" i="164"/>
  <c r="I804" i="164"/>
  <c r="H804" i="164"/>
  <c r="F804" i="164"/>
  <c r="D804" i="164"/>
  <c r="E804" i="164" s="1"/>
  <c r="B804" i="164"/>
  <c r="J803" i="164"/>
  <c r="I803" i="164"/>
  <c r="H803" i="164"/>
  <c r="F803" i="164"/>
  <c r="D803" i="164"/>
  <c r="E803" i="164" s="1"/>
  <c r="B803" i="164"/>
  <c r="J802" i="164"/>
  <c r="I802" i="164"/>
  <c r="H802" i="164"/>
  <c r="F802" i="164"/>
  <c r="D802" i="164"/>
  <c r="E802" i="164" s="1"/>
  <c r="B802" i="164"/>
  <c r="J801" i="164"/>
  <c r="I801" i="164"/>
  <c r="H801" i="164"/>
  <c r="F801" i="164"/>
  <c r="D801" i="164"/>
  <c r="E801" i="164" s="1"/>
  <c r="B801" i="164"/>
  <c r="J800" i="164"/>
  <c r="I800" i="164"/>
  <c r="H800" i="164"/>
  <c r="F800" i="164"/>
  <c r="D800" i="164"/>
  <c r="E800" i="164" s="1"/>
  <c r="B800" i="164"/>
  <c r="J799" i="164"/>
  <c r="I799" i="164"/>
  <c r="H799" i="164"/>
  <c r="F799" i="164"/>
  <c r="D799" i="164"/>
  <c r="E799" i="164" s="1"/>
  <c r="B799" i="164"/>
  <c r="J798" i="164"/>
  <c r="I798" i="164"/>
  <c r="H798" i="164"/>
  <c r="F798" i="164"/>
  <c r="D798" i="164"/>
  <c r="E798" i="164" s="1"/>
  <c r="B798" i="164"/>
  <c r="J797" i="164"/>
  <c r="I797" i="164"/>
  <c r="H797" i="164"/>
  <c r="F797" i="164"/>
  <c r="D797" i="164"/>
  <c r="E797" i="164" s="1"/>
  <c r="B797" i="164"/>
  <c r="J796" i="164"/>
  <c r="I796" i="164"/>
  <c r="H796" i="164"/>
  <c r="F796" i="164"/>
  <c r="D796" i="164"/>
  <c r="E796" i="164" s="1"/>
  <c r="B796" i="164"/>
  <c r="J795" i="164"/>
  <c r="I795" i="164"/>
  <c r="H795" i="164"/>
  <c r="F795" i="164"/>
  <c r="D795" i="164"/>
  <c r="E795" i="164" s="1"/>
  <c r="B795" i="164"/>
  <c r="J794" i="164"/>
  <c r="I794" i="164"/>
  <c r="H794" i="164"/>
  <c r="F794" i="164"/>
  <c r="D794" i="164"/>
  <c r="E794" i="164" s="1"/>
  <c r="B794" i="164"/>
  <c r="J793" i="164"/>
  <c r="I793" i="164"/>
  <c r="H793" i="164"/>
  <c r="F793" i="164"/>
  <c r="D793" i="164"/>
  <c r="E793" i="164" s="1"/>
  <c r="B793" i="164"/>
  <c r="J792" i="164"/>
  <c r="I792" i="164"/>
  <c r="H792" i="164"/>
  <c r="F792" i="164"/>
  <c r="D792" i="164"/>
  <c r="E792" i="164" s="1"/>
  <c r="B792" i="164"/>
  <c r="J791" i="164"/>
  <c r="I791" i="164"/>
  <c r="H791" i="164"/>
  <c r="F791" i="164"/>
  <c r="D791" i="164"/>
  <c r="E791" i="164" s="1"/>
  <c r="B791" i="164"/>
  <c r="J790" i="164"/>
  <c r="I790" i="164"/>
  <c r="H790" i="164"/>
  <c r="F790" i="164"/>
  <c r="D790" i="164"/>
  <c r="E790" i="164" s="1"/>
  <c r="B790" i="164"/>
  <c r="J789" i="164"/>
  <c r="I789" i="164"/>
  <c r="H789" i="164"/>
  <c r="F789" i="164"/>
  <c r="D789" i="164"/>
  <c r="E789" i="164" s="1"/>
  <c r="B789" i="164"/>
  <c r="J788" i="164"/>
  <c r="I788" i="164"/>
  <c r="H788" i="164"/>
  <c r="F788" i="164"/>
  <c r="D788" i="164"/>
  <c r="E788" i="164" s="1"/>
  <c r="B788" i="164"/>
  <c r="J787" i="164"/>
  <c r="I787" i="164"/>
  <c r="H787" i="164"/>
  <c r="F787" i="164"/>
  <c r="D787" i="164"/>
  <c r="E787" i="164" s="1"/>
  <c r="B787" i="164"/>
  <c r="J786" i="164"/>
  <c r="I786" i="164"/>
  <c r="H786" i="164"/>
  <c r="F786" i="164"/>
  <c r="D786" i="164"/>
  <c r="E786" i="164" s="1"/>
  <c r="B786" i="164"/>
  <c r="J785" i="164"/>
  <c r="I785" i="164"/>
  <c r="H785" i="164"/>
  <c r="F785" i="164"/>
  <c r="D785" i="164"/>
  <c r="E785" i="164" s="1"/>
  <c r="B785" i="164"/>
  <c r="J784" i="164"/>
  <c r="I784" i="164"/>
  <c r="H784" i="164"/>
  <c r="F784" i="164"/>
  <c r="D784" i="164"/>
  <c r="E784" i="164" s="1"/>
  <c r="B784" i="164"/>
  <c r="J783" i="164"/>
  <c r="I783" i="164"/>
  <c r="H783" i="164"/>
  <c r="F783" i="164"/>
  <c r="D783" i="164"/>
  <c r="E783" i="164" s="1"/>
  <c r="B783" i="164"/>
  <c r="J782" i="164"/>
  <c r="I782" i="164"/>
  <c r="H782" i="164"/>
  <c r="F782" i="164"/>
  <c r="D782" i="164"/>
  <c r="E782" i="164" s="1"/>
  <c r="B782" i="164"/>
  <c r="J781" i="164"/>
  <c r="I781" i="164"/>
  <c r="H781" i="164"/>
  <c r="F781" i="164"/>
  <c r="D781" i="164"/>
  <c r="E781" i="164" s="1"/>
  <c r="B781" i="164"/>
  <c r="J780" i="164"/>
  <c r="I780" i="164"/>
  <c r="H780" i="164"/>
  <c r="F780" i="164"/>
  <c r="D780" i="164"/>
  <c r="E780" i="164" s="1"/>
  <c r="B780" i="164"/>
  <c r="J779" i="164"/>
  <c r="I779" i="164"/>
  <c r="H779" i="164"/>
  <c r="F779" i="164"/>
  <c r="D779" i="164"/>
  <c r="E779" i="164" s="1"/>
  <c r="B779" i="164"/>
  <c r="J778" i="164"/>
  <c r="I778" i="164"/>
  <c r="H778" i="164"/>
  <c r="F778" i="164"/>
  <c r="D778" i="164"/>
  <c r="E778" i="164" s="1"/>
  <c r="B778" i="164"/>
  <c r="J777" i="164"/>
  <c r="I777" i="164"/>
  <c r="H777" i="164"/>
  <c r="F777" i="164"/>
  <c r="D777" i="164"/>
  <c r="E777" i="164" s="1"/>
  <c r="B777" i="164"/>
  <c r="J776" i="164"/>
  <c r="I776" i="164"/>
  <c r="H776" i="164"/>
  <c r="F776" i="164"/>
  <c r="D776" i="164"/>
  <c r="E776" i="164" s="1"/>
  <c r="B776" i="164"/>
  <c r="J775" i="164"/>
  <c r="I775" i="164"/>
  <c r="H775" i="164"/>
  <c r="F775" i="164"/>
  <c r="D775" i="164"/>
  <c r="E775" i="164" s="1"/>
  <c r="B775" i="164"/>
  <c r="J774" i="164"/>
  <c r="I774" i="164"/>
  <c r="H774" i="164"/>
  <c r="F774" i="164"/>
  <c r="D774" i="164"/>
  <c r="E774" i="164" s="1"/>
  <c r="B774" i="164"/>
  <c r="J773" i="164"/>
  <c r="I773" i="164"/>
  <c r="H773" i="164"/>
  <c r="F773" i="164"/>
  <c r="E773" i="164"/>
  <c r="D773" i="164"/>
  <c r="B773" i="164"/>
  <c r="J772" i="164"/>
  <c r="I772" i="164"/>
  <c r="H772" i="164"/>
  <c r="F772" i="164"/>
  <c r="D772" i="164"/>
  <c r="E772" i="164" s="1"/>
  <c r="B772" i="164"/>
  <c r="J771" i="164"/>
  <c r="I771" i="164"/>
  <c r="H771" i="164"/>
  <c r="F771" i="164"/>
  <c r="D771" i="164"/>
  <c r="E771" i="164" s="1"/>
  <c r="B771" i="164"/>
  <c r="J770" i="164"/>
  <c r="I770" i="164"/>
  <c r="H770" i="164"/>
  <c r="F770" i="164"/>
  <c r="D770" i="164"/>
  <c r="E770" i="164" s="1"/>
  <c r="B770" i="164"/>
  <c r="J769" i="164"/>
  <c r="I769" i="164"/>
  <c r="H769" i="164"/>
  <c r="F769" i="164"/>
  <c r="D769" i="164"/>
  <c r="E769" i="164" s="1"/>
  <c r="B769" i="164"/>
  <c r="J768" i="164"/>
  <c r="I768" i="164"/>
  <c r="H768" i="164"/>
  <c r="F768" i="164"/>
  <c r="D768" i="164"/>
  <c r="E768" i="164" s="1"/>
  <c r="B768" i="164"/>
  <c r="J767" i="164"/>
  <c r="I767" i="164"/>
  <c r="H767" i="164"/>
  <c r="F767" i="164"/>
  <c r="D767" i="164"/>
  <c r="E767" i="164" s="1"/>
  <c r="B767" i="164"/>
  <c r="J766" i="164"/>
  <c r="I766" i="164"/>
  <c r="H766" i="164"/>
  <c r="F766" i="164"/>
  <c r="D766" i="164"/>
  <c r="E766" i="164" s="1"/>
  <c r="B766" i="164"/>
  <c r="J765" i="164"/>
  <c r="I765" i="164"/>
  <c r="H765" i="164"/>
  <c r="F765" i="164"/>
  <c r="D765" i="164"/>
  <c r="E765" i="164" s="1"/>
  <c r="B765" i="164"/>
  <c r="J764" i="164"/>
  <c r="I764" i="164"/>
  <c r="H764" i="164"/>
  <c r="F764" i="164"/>
  <c r="D764" i="164"/>
  <c r="E764" i="164" s="1"/>
  <c r="B764" i="164"/>
  <c r="J763" i="164"/>
  <c r="I763" i="164"/>
  <c r="H763" i="164"/>
  <c r="F763" i="164"/>
  <c r="D763" i="164"/>
  <c r="E763" i="164" s="1"/>
  <c r="B763" i="164"/>
  <c r="J762" i="164"/>
  <c r="I762" i="164"/>
  <c r="H762" i="164"/>
  <c r="F762" i="164"/>
  <c r="D762" i="164"/>
  <c r="E762" i="164" s="1"/>
  <c r="B762" i="164"/>
  <c r="J761" i="164"/>
  <c r="I761" i="164"/>
  <c r="H761" i="164"/>
  <c r="F761" i="164"/>
  <c r="D761" i="164"/>
  <c r="E761" i="164" s="1"/>
  <c r="B761" i="164"/>
  <c r="J760" i="164"/>
  <c r="I760" i="164"/>
  <c r="H760" i="164"/>
  <c r="F760" i="164"/>
  <c r="D760" i="164"/>
  <c r="E760" i="164" s="1"/>
  <c r="B760" i="164"/>
  <c r="J759" i="164"/>
  <c r="I759" i="164"/>
  <c r="H759" i="164"/>
  <c r="F759" i="164"/>
  <c r="D759" i="164"/>
  <c r="E759" i="164" s="1"/>
  <c r="B759" i="164"/>
  <c r="J758" i="164"/>
  <c r="I758" i="164"/>
  <c r="H758" i="164"/>
  <c r="F758" i="164"/>
  <c r="D758" i="164"/>
  <c r="E758" i="164" s="1"/>
  <c r="B758" i="164"/>
  <c r="J757" i="164"/>
  <c r="I757" i="164"/>
  <c r="H757" i="164"/>
  <c r="F757" i="164"/>
  <c r="D757" i="164"/>
  <c r="E757" i="164" s="1"/>
  <c r="B757" i="164"/>
  <c r="J756" i="164"/>
  <c r="I756" i="164"/>
  <c r="H756" i="164"/>
  <c r="F756" i="164"/>
  <c r="D756" i="164"/>
  <c r="E756" i="164" s="1"/>
  <c r="B756" i="164"/>
  <c r="J755" i="164"/>
  <c r="I755" i="164"/>
  <c r="H755" i="164"/>
  <c r="F755" i="164"/>
  <c r="D755" i="164"/>
  <c r="E755" i="164" s="1"/>
  <c r="B755" i="164"/>
  <c r="J754" i="164"/>
  <c r="I754" i="164"/>
  <c r="H754" i="164"/>
  <c r="F754" i="164"/>
  <c r="D754" i="164"/>
  <c r="E754" i="164" s="1"/>
  <c r="B754" i="164"/>
  <c r="J753" i="164"/>
  <c r="I753" i="164"/>
  <c r="H753" i="164"/>
  <c r="F753" i="164"/>
  <c r="D753" i="164"/>
  <c r="E753" i="164" s="1"/>
  <c r="B753" i="164"/>
  <c r="J752" i="164"/>
  <c r="I752" i="164"/>
  <c r="H752" i="164"/>
  <c r="F752" i="164"/>
  <c r="D752" i="164"/>
  <c r="E752" i="164" s="1"/>
  <c r="B752" i="164"/>
  <c r="J751" i="164"/>
  <c r="I751" i="164"/>
  <c r="H751" i="164"/>
  <c r="F751" i="164"/>
  <c r="D751" i="164"/>
  <c r="E751" i="164" s="1"/>
  <c r="B751" i="164"/>
  <c r="J750" i="164"/>
  <c r="I750" i="164"/>
  <c r="H750" i="164"/>
  <c r="F750" i="164"/>
  <c r="D750" i="164"/>
  <c r="E750" i="164" s="1"/>
  <c r="B750" i="164"/>
  <c r="J749" i="164"/>
  <c r="I749" i="164"/>
  <c r="H749" i="164"/>
  <c r="F749" i="164"/>
  <c r="D749" i="164"/>
  <c r="E749" i="164" s="1"/>
  <c r="B749" i="164"/>
  <c r="J748" i="164"/>
  <c r="I748" i="164"/>
  <c r="H748" i="164"/>
  <c r="F748" i="164"/>
  <c r="D748" i="164"/>
  <c r="E748" i="164" s="1"/>
  <c r="B748" i="164"/>
  <c r="J747" i="164"/>
  <c r="I747" i="164"/>
  <c r="H747" i="164"/>
  <c r="F747" i="164"/>
  <c r="D747" i="164"/>
  <c r="E747" i="164" s="1"/>
  <c r="B747" i="164"/>
  <c r="J746" i="164"/>
  <c r="I746" i="164"/>
  <c r="H746" i="164"/>
  <c r="F746" i="164"/>
  <c r="D746" i="164"/>
  <c r="E746" i="164" s="1"/>
  <c r="B746" i="164"/>
  <c r="J745" i="164"/>
  <c r="I745" i="164"/>
  <c r="H745" i="164"/>
  <c r="F745" i="164"/>
  <c r="D745" i="164"/>
  <c r="E745" i="164" s="1"/>
  <c r="B745" i="164"/>
  <c r="J744" i="164"/>
  <c r="I744" i="164"/>
  <c r="H744" i="164"/>
  <c r="F744" i="164"/>
  <c r="D744" i="164"/>
  <c r="E744" i="164" s="1"/>
  <c r="B744" i="164"/>
  <c r="J743" i="164"/>
  <c r="I743" i="164"/>
  <c r="H743" i="164"/>
  <c r="F743" i="164"/>
  <c r="D743" i="164"/>
  <c r="E743" i="164" s="1"/>
  <c r="B743" i="164"/>
  <c r="J742" i="164"/>
  <c r="I742" i="164"/>
  <c r="H742" i="164"/>
  <c r="F742" i="164"/>
  <c r="D742" i="164"/>
  <c r="E742" i="164" s="1"/>
  <c r="B742" i="164"/>
  <c r="J741" i="164"/>
  <c r="I741" i="164"/>
  <c r="H741" i="164"/>
  <c r="F741" i="164"/>
  <c r="D741" i="164"/>
  <c r="E741" i="164" s="1"/>
  <c r="B741" i="164"/>
  <c r="J740" i="164"/>
  <c r="I740" i="164"/>
  <c r="H740" i="164"/>
  <c r="F740" i="164"/>
  <c r="D740" i="164"/>
  <c r="E740" i="164" s="1"/>
  <c r="B740" i="164"/>
  <c r="J739" i="164"/>
  <c r="I739" i="164"/>
  <c r="H739" i="164"/>
  <c r="F739" i="164"/>
  <c r="D739" i="164"/>
  <c r="E739" i="164" s="1"/>
  <c r="B739" i="164"/>
  <c r="J738" i="164"/>
  <c r="I738" i="164"/>
  <c r="H738" i="164"/>
  <c r="F738" i="164"/>
  <c r="D738" i="164"/>
  <c r="E738" i="164" s="1"/>
  <c r="B738" i="164"/>
  <c r="J737" i="164"/>
  <c r="I737" i="164"/>
  <c r="H737" i="164"/>
  <c r="F737" i="164"/>
  <c r="D737" i="164"/>
  <c r="E737" i="164" s="1"/>
  <c r="B737" i="164"/>
  <c r="J736" i="164"/>
  <c r="I736" i="164"/>
  <c r="H736" i="164"/>
  <c r="F736" i="164"/>
  <c r="D736" i="164"/>
  <c r="E736" i="164" s="1"/>
  <c r="B736" i="164"/>
  <c r="J735" i="164"/>
  <c r="I735" i="164"/>
  <c r="H735" i="164"/>
  <c r="F735" i="164"/>
  <c r="D735" i="164"/>
  <c r="E735" i="164" s="1"/>
  <c r="B735" i="164"/>
  <c r="J734" i="164"/>
  <c r="I734" i="164"/>
  <c r="H734" i="164"/>
  <c r="F734" i="164"/>
  <c r="D734" i="164"/>
  <c r="E734" i="164" s="1"/>
  <c r="B734" i="164"/>
  <c r="J733" i="164"/>
  <c r="I733" i="164"/>
  <c r="H733" i="164"/>
  <c r="F733" i="164"/>
  <c r="D733" i="164"/>
  <c r="E733" i="164" s="1"/>
  <c r="B733" i="164"/>
  <c r="J732" i="164"/>
  <c r="I732" i="164"/>
  <c r="H732" i="164"/>
  <c r="F732" i="164"/>
  <c r="D732" i="164"/>
  <c r="E732" i="164" s="1"/>
  <c r="B732" i="164"/>
  <c r="J731" i="164"/>
  <c r="I731" i="164"/>
  <c r="H731" i="164"/>
  <c r="F731" i="164"/>
  <c r="D731" i="164"/>
  <c r="E731" i="164" s="1"/>
  <c r="B731" i="164"/>
  <c r="J730" i="164"/>
  <c r="I730" i="164"/>
  <c r="H730" i="164"/>
  <c r="F730" i="164"/>
  <c r="D730" i="164"/>
  <c r="E730" i="164" s="1"/>
  <c r="B730" i="164"/>
  <c r="J729" i="164"/>
  <c r="I729" i="164"/>
  <c r="H729" i="164"/>
  <c r="F729" i="164"/>
  <c r="D729" i="164"/>
  <c r="E729" i="164" s="1"/>
  <c r="B729" i="164"/>
  <c r="J728" i="164"/>
  <c r="I728" i="164"/>
  <c r="H728" i="164"/>
  <c r="F728" i="164"/>
  <c r="D728" i="164"/>
  <c r="E728" i="164" s="1"/>
  <c r="B728" i="164"/>
  <c r="J727" i="164"/>
  <c r="I727" i="164"/>
  <c r="H727" i="164"/>
  <c r="F727" i="164"/>
  <c r="D727" i="164"/>
  <c r="E727" i="164" s="1"/>
  <c r="B727" i="164"/>
  <c r="J726" i="164"/>
  <c r="I726" i="164"/>
  <c r="H726" i="164"/>
  <c r="F726" i="164"/>
  <c r="D726" i="164"/>
  <c r="E726" i="164" s="1"/>
  <c r="B726" i="164"/>
  <c r="J725" i="164"/>
  <c r="I725" i="164"/>
  <c r="H725" i="164"/>
  <c r="F725" i="164"/>
  <c r="D725" i="164"/>
  <c r="E725" i="164" s="1"/>
  <c r="B725" i="164"/>
  <c r="J724" i="164"/>
  <c r="I724" i="164"/>
  <c r="H724" i="164"/>
  <c r="F724" i="164"/>
  <c r="D724" i="164"/>
  <c r="E724" i="164" s="1"/>
  <c r="B724" i="164"/>
  <c r="J723" i="164"/>
  <c r="I723" i="164"/>
  <c r="H723" i="164"/>
  <c r="F723" i="164"/>
  <c r="D723" i="164"/>
  <c r="E723" i="164" s="1"/>
  <c r="B723" i="164"/>
  <c r="J722" i="164"/>
  <c r="I722" i="164"/>
  <c r="H722" i="164"/>
  <c r="F722" i="164"/>
  <c r="D722" i="164"/>
  <c r="E722" i="164" s="1"/>
  <c r="B722" i="164"/>
  <c r="J721" i="164"/>
  <c r="I721" i="164"/>
  <c r="H721" i="164"/>
  <c r="F721" i="164"/>
  <c r="D721" i="164"/>
  <c r="E721" i="164" s="1"/>
  <c r="B721" i="164"/>
  <c r="J720" i="164"/>
  <c r="I720" i="164"/>
  <c r="H720" i="164"/>
  <c r="F720" i="164"/>
  <c r="D720" i="164"/>
  <c r="E720" i="164" s="1"/>
  <c r="B720" i="164"/>
  <c r="J719" i="164"/>
  <c r="I719" i="164"/>
  <c r="H719" i="164"/>
  <c r="F719" i="164"/>
  <c r="D719" i="164"/>
  <c r="E719" i="164" s="1"/>
  <c r="B719" i="164"/>
  <c r="J718" i="164"/>
  <c r="I718" i="164"/>
  <c r="H718" i="164"/>
  <c r="F718" i="164"/>
  <c r="D718" i="164"/>
  <c r="E718" i="164" s="1"/>
  <c r="B718" i="164"/>
  <c r="J717" i="164"/>
  <c r="I717" i="164"/>
  <c r="H717" i="164"/>
  <c r="F717" i="164"/>
  <c r="D717" i="164"/>
  <c r="E717" i="164" s="1"/>
  <c r="B717" i="164"/>
  <c r="J716" i="164"/>
  <c r="I716" i="164"/>
  <c r="H716" i="164"/>
  <c r="F716" i="164"/>
  <c r="D716" i="164"/>
  <c r="E716" i="164" s="1"/>
  <c r="B716" i="164"/>
  <c r="J715" i="164"/>
  <c r="I715" i="164"/>
  <c r="H715" i="164"/>
  <c r="F715" i="164"/>
  <c r="D715" i="164"/>
  <c r="E715" i="164" s="1"/>
  <c r="B715" i="164"/>
  <c r="J714" i="164"/>
  <c r="I714" i="164"/>
  <c r="H714" i="164"/>
  <c r="F714" i="164"/>
  <c r="D714" i="164"/>
  <c r="E714" i="164" s="1"/>
  <c r="B714" i="164"/>
  <c r="J713" i="164"/>
  <c r="I713" i="164"/>
  <c r="H713" i="164"/>
  <c r="F713" i="164"/>
  <c r="D713" i="164"/>
  <c r="E713" i="164" s="1"/>
  <c r="B713" i="164"/>
  <c r="J712" i="164"/>
  <c r="I712" i="164"/>
  <c r="H712" i="164"/>
  <c r="F712" i="164"/>
  <c r="D712" i="164"/>
  <c r="E712" i="164" s="1"/>
  <c r="B712" i="164"/>
  <c r="J711" i="164"/>
  <c r="I711" i="164"/>
  <c r="H711" i="164"/>
  <c r="F711" i="164"/>
  <c r="D711" i="164"/>
  <c r="E711" i="164" s="1"/>
  <c r="B711" i="164"/>
  <c r="J710" i="164"/>
  <c r="I710" i="164"/>
  <c r="H710" i="164"/>
  <c r="F710" i="164"/>
  <c r="D710" i="164"/>
  <c r="E710" i="164" s="1"/>
  <c r="B710" i="164"/>
  <c r="J709" i="164"/>
  <c r="I709" i="164"/>
  <c r="H709" i="164"/>
  <c r="F709" i="164"/>
  <c r="D709" i="164"/>
  <c r="E709" i="164" s="1"/>
  <c r="B709" i="164"/>
  <c r="J708" i="164"/>
  <c r="I708" i="164"/>
  <c r="H708" i="164"/>
  <c r="F708" i="164"/>
  <c r="D708" i="164"/>
  <c r="E708" i="164" s="1"/>
  <c r="B708" i="164"/>
  <c r="J707" i="164"/>
  <c r="I707" i="164"/>
  <c r="H707" i="164"/>
  <c r="F707" i="164"/>
  <c r="D707" i="164"/>
  <c r="E707" i="164" s="1"/>
  <c r="B707" i="164"/>
  <c r="J706" i="164"/>
  <c r="I706" i="164"/>
  <c r="H706" i="164"/>
  <c r="F706" i="164"/>
  <c r="D706" i="164"/>
  <c r="E706" i="164" s="1"/>
  <c r="B706" i="164"/>
  <c r="J705" i="164"/>
  <c r="I705" i="164"/>
  <c r="H705" i="164"/>
  <c r="F705" i="164"/>
  <c r="D705" i="164"/>
  <c r="E705" i="164" s="1"/>
  <c r="B705" i="164"/>
  <c r="J704" i="164"/>
  <c r="I704" i="164"/>
  <c r="H704" i="164"/>
  <c r="F704" i="164"/>
  <c r="D704" i="164"/>
  <c r="E704" i="164" s="1"/>
  <c r="B704" i="164"/>
  <c r="J703" i="164"/>
  <c r="I703" i="164"/>
  <c r="H703" i="164"/>
  <c r="F703" i="164"/>
  <c r="D703" i="164"/>
  <c r="E703" i="164" s="1"/>
  <c r="B703" i="164"/>
  <c r="J702" i="164"/>
  <c r="I702" i="164"/>
  <c r="H702" i="164"/>
  <c r="F702" i="164"/>
  <c r="D702" i="164"/>
  <c r="E702" i="164" s="1"/>
  <c r="B702" i="164"/>
  <c r="J701" i="164"/>
  <c r="I701" i="164"/>
  <c r="H701" i="164"/>
  <c r="F701" i="164"/>
  <c r="D701" i="164"/>
  <c r="E701" i="164" s="1"/>
  <c r="B701" i="164"/>
  <c r="J700" i="164"/>
  <c r="I700" i="164"/>
  <c r="H700" i="164"/>
  <c r="F700" i="164"/>
  <c r="D700" i="164"/>
  <c r="E700" i="164" s="1"/>
  <c r="B700" i="164"/>
  <c r="J699" i="164"/>
  <c r="I699" i="164"/>
  <c r="H699" i="164"/>
  <c r="F699" i="164"/>
  <c r="D699" i="164"/>
  <c r="E699" i="164" s="1"/>
  <c r="B699" i="164"/>
  <c r="J698" i="164"/>
  <c r="I698" i="164"/>
  <c r="H698" i="164"/>
  <c r="F698" i="164"/>
  <c r="D698" i="164"/>
  <c r="E698" i="164" s="1"/>
  <c r="B698" i="164"/>
  <c r="J697" i="164"/>
  <c r="I697" i="164"/>
  <c r="H697" i="164"/>
  <c r="F697" i="164"/>
  <c r="D697" i="164"/>
  <c r="E697" i="164" s="1"/>
  <c r="B697" i="164"/>
  <c r="J696" i="164"/>
  <c r="I696" i="164"/>
  <c r="H696" i="164"/>
  <c r="F696" i="164"/>
  <c r="D696" i="164"/>
  <c r="E696" i="164" s="1"/>
  <c r="B696" i="164"/>
  <c r="J695" i="164"/>
  <c r="I695" i="164"/>
  <c r="H695" i="164"/>
  <c r="F695" i="164"/>
  <c r="D695" i="164"/>
  <c r="E695" i="164" s="1"/>
  <c r="B695" i="164"/>
  <c r="J694" i="164"/>
  <c r="I694" i="164"/>
  <c r="H694" i="164"/>
  <c r="F694" i="164"/>
  <c r="D694" i="164"/>
  <c r="E694" i="164" s="1"/>
  <c r="B694" i="164"/>
  <c r="J693" i="164"/>
  <c r="I693" i="164"/>
  <c r="H693" i="164"/>
  <c r="F693" i="164"/>
  <c r="D693" i="164"/>
  <c r="E693" i="164" s="1"/>
  <c r="B693" i="164"/>
  <c r="J692" i="164"/>
  <c r="I692" i="164"/>
  <c r="H692" i="164"/>
  <c r="F692" i="164"/>
  <c r="D692" i="164"/>
  <c r="E692" i="164" s="1"/>
  <c r="B692" i="164"/>
  <c r="J691" i="164"/>
  <c r="I691" i="164"/>
  <c r="H691" i="164"/>
  <c r="F691" i="164"/>
  <c r="D691" i="164"/>
  <c r="E691" i="164" s="1"/>
  <c r="B691" i="164"/>
  <c r="J690" i="164"/>
  <c r="I690" i="164"/>
  <c r="H690" i="164"/>
  <c r="F690" i="164"/>
  <c r="D690" i="164"/>
  <c r="E690" i="164" s="1"/>
  <c r="B690" i="164"/>
  <c r="J689" i="164"/>
  <c r="I689" i="164"/>
  <c r="H689" i="164"/>
  <c r="F689" i="164"/>
  <c r="D689" i="164"/>
  <c r="E689" i="164" s="1"/>
  <c r="B689" i="164"/>
  <c r="J688" i="164"/>
  <c r="I688" i="164"/>
  <c r="H688" i="164"/>
  <c r="F688" i="164"/>
  <c r="D688" i="164"/>
  <c r="E688" i="164" s="1"/>
  <c r="B688" i="164"/>
  <c r="J687" i="164"/>
  <c r="I687" i="164"/>
  <c r="H687" i="164"/>
  <c r="F687" i="164"/>
  <c r="D687" i="164"/>
  <c r="E687" i="164" s="1"/>
  <c r="B687" i="164"/>
  <c r="J686" i="164"/>
  <c r="I686" i="164"/>
  <c r="H686" i="164"/>
  <c r="F686" i="164"/>
  <c r="D686" i="164"/>
  <c r="E686" i="164" s="1"/>
  <c r="B686" i="164"/>
  <c r="J685" i="164"/>
  <c r="I685" i="164"/>
  <c r="H685" i="164"/>
  <c r="F685" i="164"/>
  <c r="D685" i="164"/>
  <c r="E685" i="164" s="1"/>
  <c r="B685" i="164"/>
  <c r="J684" i="164"/>
  <c r="I684" i="164"/>
  <c r="H684" i="164"/>
  <c r="F684" i="164"/>
  <c r="D684" i="164"/>
  <c r="E684" i="164" s="1"/>
  <c r="B684" i="164"/>
  <c r="J683" i="164"/>
  <c r="I683" i="164"/>
  <c r="H683" i="164"/>
  <c r="F683" i="164"/>
  <c r="D683" i="164"/>
  <c r="E683" i="164" s="1"/>
  <c r="B683" i="164"/>
  <c r="J682" i="164"/>
  <c r="I682" i="164"/>
  <c r="H682" i="164"/>
  <c r="F682" i="164"/>
  <c r="D682" i="164"/>
  <c r="E682" i="164" s="1"/>
  <c r="B682" i="164"/>
  <c r="J681" i="164"/>
  <c r="I681" i="164"/>
  <c r="H681" i="164"/>
  <c r="F681" i="164"/>
  <c r="D681" i="164"/>
  <c r="E681" i="164" s="1"/>
  <c r="B681" i="164"/>
  <c r="J680" i="164"/>
  <c r="I680" i="164"/>
  <c r="H680" i="164"/>
  <c r="F680" i="164"/>
  <c r="D680" i="164"/>
  <c r="E680" i="164" s="1"/>
  <c r="B680" i="164"/>
  <c r="J679" i="164"/>
  <c r="I679" i="164"/>
  <c r="H679" i="164"/>
  <c r="F679" i="164"/>
  <c r="D679" i="164"/>
  <c r="E679" i="164" s="1"/>
  <c r="B679" i="164"/>
  <c r="J678" i="164"/>
  <c r="I678" i="164"/>
  <c r="H678" i="164"/>
  <c r="F678" i="164"/>
  <c r="D678" i="164"/>
  <c r="E678" i="164" s="1"/>
  <c r="B678" i="164"/>
  <c r="J677" i="164"/>
  <c r="I677" i="164"/>
  <c r="H677" i="164"/>
  <c r="F677" i="164"/>
  <c r="D677" i="164"/>
  <c r="E677" i="164" s="1"/>
  <c r="B677" i="164"/>
  <c r="J676" i="164"/>
  <c r="I676" i="164"/>
  <c r="H676" i="164"/>
  <c r="F676" i="164"/>
  <c r="D676" i="164"/>
  <c r="E676" i="164" s="1"/>
  <c r="B676" i="164"/>
  <c r="J675" i="164"/>
  <c r="I675" i="164"/>
  <c r="H675" i="164"/>
  <c r="F675" i="164"/>
  <c r="D675" i="164"/>
  <c r="E675" i="164" s="1"/>
  <c r="B675" i="164"/>
  <c r="J674" i="164"/>
  <c r="I674" i="164"/>
  <c r="H674" i="164"/>
  <c r="F674" i="164"/>
  <c r="D674" i="164"/>
  <c r="E674" i="164" s="1"/>
  <c r="B674" i="164"/>
  <c r="J673" i="164"/>
  <c r="I673" i="164"/>
  <c r="H673" i="164"/>
  <c r="F673" i="164"/>
  <c r="D673" i="164"/>
  <c r="E673" i="164" s="1"/>
  <c r="B673" i="164"/>
  <c r="J672" i="164"/>
  <c r="I672" i="164"/>
  <c r="H672" i="164"/>
  <c r="F672" i="164"/>
  <c r="D672" i="164"/>
  <c r="E672" i="164" s="1"/>
  <c r="B672" i="164"/>
  <c r="J671" i="164"/>
  <c r="I671" i="164"/>
  <c r="H671" i="164"/>
  <c r="F671" i="164"/>
  <c r="D671" i="164"/>
  <c r="E671" i="164" s="1"/>
  <c r="B671" i="164"/>
  <c r="J670" i="164"/>
  <c r="I670" i="164"/>
  <c r="H670" i="164"/>
  <c r="F670" i="164"/>
  <c r="D670" i="164"/>
  <c r="E670" i="164" s="1"/>
  <c r="B670" i="164"/>
  <c r="J669" i="164"/>
  <c r="I669" i="164"/>
  <c r="H669" i="164"/>
  <c r="F669" i="164"/>
  <c r="D669" i="164"/>
  <c r="E669" i="164" s="1"/>
  <c r="B669" i="164"/>
  <c r="J668" i="164"/>
  <c r="I668" i="164"/>
  <c r="H668" i="164"/>
  <c r="F668" i="164"/>
  <c r="D668" i="164"/>
  <c r="E668" i="164" s="1"/>
  <c r="B668" i="164"/>
  <c r="J667" i="164"/>
  <c r="I667" i="164"/>
  <c r="H667" i="164"/>
  <c r="F667" i="164"/>
  <c r="D667" i="164"/>
  <c r="E667" i="164" s="1"/>
  <c r="B667" i="164"/>
  <c r="J666" i="164"/>
  <c r="I666" i="164"/>
  <c r="H666" i="164"/>
  <c r="F666" i="164"/>
  <c r="D666" i="164"/>
  <c r="E666" i="164" s="1"/>
  <c r="B666" i="164"/>
  <c r="J665" i="164"/>
  <c r="I665" i="164"/>
  <c r="H665" i="164"/>
  <c r="F665" i="164"/>
  <c r="D665" i="164"/>
  <c r="E665" i="164" s="1"/>
  <c r="B665" i="164"/>
  <c r="J664" i="164"/>
  <c r="I664" i="164"/>
  <c r="H664" i="164"/>
  <c r="F664" i="164"/>
  <c r="D664" i="164"/>
  <c r="E664" i="164" s="1"/>
  <c r="B664" i="164"/>
  <c r="J663" i="164"/>
  <c r="I663" i="164"/>
  <c r="H663" i="164"/>
  <c r="F663" i="164"/>
  <c r="D663" i="164"/>
  <c r="E663" i="164" s="1"/>
  <c r="B663" i="164"/>
  <c r="J662" i="164"/>
  <c r="I662" i="164"/>
  <c r="H662" i="164"/>
  <c r="F662" i="164"/>
  <c r="D662" i="164"/>
  <c r="E662" i="164" s="1"/>
  <c r="B662" i="164"/>
  <c r="J661" i="164"/>
  <c r="I661" i="164"/>
  <c r="H661" i="164"/>
  <c r="F661" i="164"/>
  <c r="D661" i="164"/>
  <c r="E661" i="164" s="1"/>
  <c r="B661" i="164"/>
  <c r="J660" i="164"/>
  <c r="I660" i="164"/>
  <c r="H660" i="164"/>
  <c r="F660" i="164"/>
  <c r="D660" i="164"/>
  <c r="E660" i="164" s="1"/>
  <c r="B660" i="164"/>
  <c r="J659" i="164"/>
  <c r="I659" i="164"/>
  <c r="H659" i="164"/>
  <c r="F659" i="164"/>
  <c r="D659" i="164"/>
  <c r="E659" i="164" s="1"/>
  <c r="B659" i="164"/>
  <c r="J658" i="164"/>
  <c r="I658" i="164"/>
  <c r="H658" i="164"/>
  <c r="F658" i="164"/>
  <c r="D658" i="164"/>
  <c r="E658" i="164" s="1"/>
  <c r="B658" i="164"/>
  <c r="J657" i="164"/>
  <c r="I657" i="164"/>
  <c r="H657" i="164"/>
  <c r="F657" i="164"/>
  <c r="D657" i="164"/>
  <c r="E657" i="164" s="1"/>
  <c r="B657" i="164"/>
  <c r="J656" i="164"/>
  <c r="I656" i="164"/>
  <c r="H656" i="164"/>
  <c r="F656" i="164"/>
  <c r="D656" i="164"/>
  <c r="E656" i="164" s="1"/>
  <c r="B656" i="164"/>
  <c r="J655" i="164"/>
  <c r="I655" i="164"/>
  <c r="H655" i="164"/>
  <c r="F655" i="164"/>
  <c r="D655" i="164"/>
  <c r="E655" i="164" s="1"/>
  <c r="B655" i="164"/>
  <c r="J654" i="164"/>
  <c r="I654" i="164"/>
  <c r="H654" i="164"/>
  <c r="F654" i="164"/>
  <c r="D654" i="164"/>
  <c r="E654" i="164" s="1"/>
  <c r="B654" i="164"/>
  <c r="J653" i="164"/>
  <c r="I653" i="164"/>
  <c r="H653" i="164"/>
  <c r="F653" i="164"/>
  <c r="D653" i="164"/>
  <c r="E653" i="164" s="1"/>
  <c r="B653" i="164"/>
  <c r="J652" i="164"/>
  <c r="I652" i="164"/>
  <c r="H652" i="164"/>
  <c r="F652" i="164"/>
  <c r="D652" i="164"/>
  <c r="E652" i="164" s="1"/>
  <c r="B652" i="164"/>
  <c r="J651" i="164"/>
  <c r="I651" i="164"/>
  <c r="H651" i="164"/>
  <c r="F651" i="164"/>
  <c r="D651" i="164"/>
  <c r="E651" i="164" s="1"/>
  <c r="B651" i="164"/>
  <c r="J650" i="164"/>
  <c r="I650" i="164"/>
  <c r="H650" i="164"/>
  <c r="F650" i="164"/>
  <c r="D650" i="164"/>
  <c r="E650" i="164" s="1"/>
  <c r="B650" i="164"/>
  <c r="J649" i="164"/>
  <c r="I649" i="164"/>
  <c r="H649" i="164"/>
  <c r="F649" i="164"/>
  <c r="D649" i="164"/>
  <c r="E649" i="164" s="1"/>
  <c r="B649" i="164"/>
  <c r="J648" i="164"/>
  <c r="I648" i="164"/>
  <c r="H648" i="164"/>
  <c r="F648" i="164"/>
  <c r="D648" i="164"/>
  <c r="E648" i="164" s="1"/>
  <c r="B648" i="164"/>
  <c r="J647" i="164"/>
  <c r="I647" i="164"/>
  <c r="H647" i="164"/>
  <c r="F647" i="164"/>
  <c r="D647" i="164"/>
  <c r="E647" i="164" s="1"/>
  <c r="B647" i="164"/>
  <c r="J646" i="164"/>
  <c r="I646" i="164"/>
  <c r="H646" i="164"/>
  <c r="F646" i="164"/>
  <c r="D646" i="164"/>
  <c r="E646" i="164" s="1"/>
  <c r="B646" i="164"/>
  <c r="J645" i="164"/>
  <c r="I645" i="164"/>
  <c r="H645" i="164"/>
  <c r="F645" i="164"/>
  <c r="D645" i="164"/>
  <c r="E645" i="164" s="1"/>
  <c r="B645" i="164"/>
  <c r="J644" i="164"/>
  <c r="I644" i="164"/>
  <c r="H644" i="164"/>
  <c r="F644" i="164"/>
  <c r="D644" i="164"/>
  <c r="E644" i="164" s="1"/>
  <c r="B644" i="164"/>
  <c r="J643" i="164"/>
  <c r="I643" i="164"/>
  <c r="H643" i="164"/>
  <c r="F643" i="164"/>
  <c r="D643" i="164"/>
  <c r="E643" i="164" s="1"/>
  <c r="B643" i="164"/>
  <c r="J642" i="164"/>
  <c r="I642" i="164"/>
  <c r="H642" i="164"/>
  <c r="F642" i="164"/>
  <c r="D642" i="164"/>
  <c r="E642" i="164" s="1"/>
  <c r="B642" i="164"/>
  <c r="J641" i="164"/>
  <c r="I641" i="164"/>
  <c r="H641" i="164"/>
  <c r="F641" i="164"/>
  <c r="D641" i="164"/>
  <c r="E641" i="164" s="1"/>
  <c r="B641" i="164"/>
  <c r="J640" i="164"/>
  <c r="I640" i="164"/>
  <c r="H640" i="164"/>
  <c r="F640" i="164"/>
  <c r="D640" i="164"/>
  <c r="E640" i="164" s="1"/>
  <c r="B640" i="164"/>
  <c r="J639" i="164"/>
  <c r="I639" i="164"/>
  <c r="H639" i="164"/>
  <c r="F639" i="164"/>
  <c r="D639" i="164"/>
  <c r="E639" i="164" s="1"/>
  <c r="B639" i="164"/>
  <c r="J638" i="164"/>
  <c r="I638" i="164"/>
  <c r="H638" i="164"/>
  <c r="F638" i="164"/>
  <c r="D638" i="164"/>
  <c r="E638" i="164" s="1"/>
  <c r="B638" i="164"/>
  <c r="J637" i="164"/>
  <c r="I637" i="164"/>
  <c r="H637" i="164"/>
  <c r="F637" i="164"/>
  <c r="D637" i="164"/>
  <c r="E637" i="164" s="1"/>
  <c r="B637" i="164"/>
  <c r="J636" i="164"/>
  <c r="I636" i="164"/>
  <c r="H636" i="164"/>
  <c r="F636" i="164"/>
  <c r="D636" i="164"/>
  <c r="E636" i="164" s="1"/>
  <c r="B636" i="164"/>
  <c r="J635" i="164"/>
  <c r="I635" i="164"/>
  <c r="H635" i="164"/>
  <c r="F635" i="164"/>
  <c r="D635" i="164"/>
  <c r="E635" i="164" s="1"/>
  <c r="B635" i="164"/>
  <c r="J634" i="164"/>
  <c r="I634" i="164"/>
  <c r="H634" i="164"/>
  <c r="F634" i="164"/>
  <c r="D634" i="164"/>
  <c r="E634" i="164" s="1"/>
  <c r="B634" i="164"/>
  <c r="J633" i="164"/>
  <c r="I633" i="164"/>
  <c r="H633" i="164"/>
  <c r="F633" i="164"/>
  <c r="D633" i="164"/>
  <c r="E633" i="164" s="1"/>
  <c r="B633" i="164"/>
  <c r="J632" i="164"/>
  <c r="I632" i="164"/>
  <c r="H632" i="164"/>
  <c r="F632" i="164"/>
  <c r="D632" i="164"/>
  <c r="E632" i="164" s="1"/>
  <c r="B632" i="164"/>
  <c r="J631" i="164"/>
  <c r="I631" i="164"/>
  <c r="H631" i="164"/>
  <c r="F631" i="164"/>
  <c r="D631" i="164"/>
  <c r="E631" i="164" s="1"/>
  <c r="B631" i="164"/>
  <c r="J630" i="164"/>
  <c r="I630" i="164"/>
  <c r="H630" i="164"/>
  <c r="F630" i="164"/>
  <c r="D630" i="164"/>
  <c r="E630" i="164" s="1"/>
  <c r="B630" i="164"/>
  <c r="J629" i="164"/>
  <c r="I629" i="164"/>
  <c r="H629" i="164"/>
  <c r="F629" i="164"/>
  <c r="D629" i="164"/>
  <c r="E629" i="164" s="1"/>
  <c r="B629" i="164"/>
  <c r="J628" i="164"/>
  <c r="I628" i="164"/>
  <c r="H628" i="164"/>
  <c r="F628" i="164"/>
  <c r="D628" i="164"/>
  <c r="E628" i="164" s="1"/>
  <c r="B628" i="164"/>
  <c r="J627" i="164"/>
  <c r="I627" i="164"/>
  <c r="H627" i="164"/>
  <c r="F627" i="164"/>
  <c r="D627" i="164"/>
  <c r="E627" i="164" s="1"/>
  <c r="B627" i="164"/>
  <c r="J626" i="164"/>
  <c r="I626" i="164"/>
  <c r="H626" i="164"/>
  <c r="F626" i="164"/>
  <c r="D626" i="164"/>
  <c r="E626" i="164" s="1"/>
  <c r="B626" i="164"/>
  <c r="J625" i="164"/>
  <c r="I625" i="164"/>
  <c r="H625" i="164"/>
  <c r="F625" i="164"/>
  <c r="D625" i="164"/>
  <c r="E625" i="164" s="1"/>
  <c r="B625" i="164"/>
  <c r="J624" i="164"/>
  <c r="I624" i="164"/>
  <c r="H624" i="164"/>
  <c r="F624" i="164"/>
  <c r="D624" i="164"/>
  <c r="E624" i="164" s="1"/>
  <c r="B624" i="164"/>
  <c r="J623" i="164"/>
  <c r="I623" i="164"/>
  <c r="H623" i="164"/>
  <c r="F623" i="164"/>
  <c r="D623" i="164"/>
  <c r="E623" i="164" s="1"/>
  <c r="B623" i="164"/>
  <c r="J622" i="164"/>
  <c r="I622" i="164"/>
  <c r="H622" i="164"/>
  <c r="F622" i="164"/>
  <c r="D622" i="164"/>
  <c r="E622" i="164" s="1"/>
  <c r="B622" i="164"/>
  <c r="J621" i="164"/>
  <c r="I621" i="164"/>
  <c r="H621" i="164"/>
  <c r="F621" i="164"/>
  <c r="D621" i="164"/>
  <c r="E621" i="164" s="1"/>
  <c r="B621" i="164"/>
  <c r="J620" i="164"/>
  <c r="I620" i="164"/>
  <c r="H620" i="164"/>
  <c r="F620" i="164"/>
  <c r="D620" i="164"/>
  <c r="E620" i="164" s="1"/>
  <c r="B620" i="164"/>
  <c r="J619" i="164"/>
  <c r="I619" i="164"/>
  <c r="H619" i="164"/>
  <c r="F619" i="164"/>
  <c r="D619" i="164"/>
  <c r="E619" i="164" s="1"/>
  <c r="B619" i="164"/>
  <c r="J618" i="164"/>
  <c r="I618" i="164"/>
  <c r="H618" i="164"/>
  <c r="F618" i="164"/>
  <c r="D618" i="164"/>
  <c r="E618" i="164" s="1"/>
  <c r="B618" i="164"/>
  <c r="J617" i="164"/>
  <c r="I617" i="164"/>
  <c r="H617" i="164"/>
  <c r="F617" i="164"/>
  <c r="D617" i="164"/>
  <c r="E617" i="164" s="1"/>
  <c r="B617" i="164"/>
  <c r="J616" i="164"/>
  <c r="I616" i="164"/>
  <c r="H616" i="164"/>
  <c r="F616" i="164"/>
  <c r="D616" i="164"/>
  <c r="E616" i="164" s="1"/>
  <c r="B616" i="164"/>
  <c r="J615" i="164"/>
  <c r="I615" i="164"/>
  <c r="H615" i="164"/>
  <c r="F615" i="164"/>
  <c r="D615" i="164"/>
  <c r="E615" i="164" s="1"/>
  <c r="B615" i="164"/>
  <c r="J614" i="164"/>
  <c r="I614" i="164"/>
  <c r="H614" i="164"/>
  <c r="F614" i="164"/>
  <c r="D614" i="164"/>
  <c r="E614" i="164" s="1"/>
  <c r="B614" i="164"/>
  <c r="J613" i="164"/>
  <c r="I613" i="164"/>
  <c r="H613" i="164"/>
  <c r="F613" i="164"/>
  <c r="D613" i="164"/>
  <c r="E613" i="164" s="1"/>
  <c r="B613" i="164"/>
  <c r="J612" i="164"/>
  <c r="I612" i="164"/>
  <c r="H612" i="164"/>
  <c r="F612" i="164"/>
  <c r="D612" i="164"/>
  <c r="E612" i="164" s="1"/>
  <c r="B612" i="164"/>
  <c r="J611" i="164"/>
  <c r="I611" i="164"/>
  <c r="H611" i="164"/>
  <c r="F611" i="164"/>
  <c r="D611" i="164"/>
  <c r="E611" i="164" s="1"/>
  <c r="B611" i="164"/>
  <c r="J610" i="164"/>
  <c r="I610" i="164"/>
  <c r="H610" i="164"/>
  <c r="F610" i="164"/>
  <c r="D610" i="164"/>
  <c r="E610" i="164" s="1"/>
  <c r="B610" i="164"/>
  <c r="J609" i="164"/>
  <c r="I609" i="164"/>
  <c r="H609" i="164"/>
  <c r="F609" i="164"/>
  <c r="D609" i="164"/>
  <c r="E609" i="164" s="1"/>
  <c r="B609" i="164"/>
  <c r="J608" i="164"/>
  <c r="I608" i="164"/>
  <c r="H608" i="164"/>
  <c r="F608" i="164"/>
  <c r="D608" i="164"/>
  <c r="E608" i="164" s="1"/>
  <c r="B608" i="164"/>
  <c r="J607" i="164"/>
  <c r="I607" i="164"/>
  <c r="H607" i="164"/>
  <c r="F607" i="164"/>
  <c r="D607" i="164"/>
  <c r="E607" i="164" s="1"/>
  <c r="B607" i="164"/>
  <c r="J606" i="164"/>
  <c r="I606" i="164"/>
  <c r="H606" i="164"/>
  <c r="F606" i="164"/>
  <c r="D606" i="164"/>
  <c r="E606" i="164" s="1"/>
  <c r="B606" i="164"/>
  <c r="J605" i="164"/>
  <c r="I605" i="164"/>
  <c r="H605" i="164"/>
  <c r="F605" i="164"/>
  <c r="D605" i="164"/>
  <c r="E605" i="164" s="1"/>
  <c r="B605" i="164"/>
  <c r="J604" i="164"/>
  <c r="I604" i="164"/>
  <c r="H604" i="164"/>
  <c r="F604" i="164"/>
  <c r="D604" i="164"/>
  <c r="E604" i="164" s="1"/>
  <c r="B604" i="164"/>
  <c r="J603" i="164"/>
  <c r="I603" i="164"/>
  <c r="H603" i="164"/>
  <c r="F603" i="164"/>
  <c r="D603" i="164"/>
  <c r="E603" i="164" s="1"/>
  <c r="B603" i="164"/>
  <c r="J602" i="164"/>
  <c r="I602" i="164"/>
  <c r="H602" i="164"/>
  <c r="F602" i="164"/>
  <c r="D602" i="164"/>
  <c r="E602" i="164" s="1"/>
  <c r="B602" i="164"/>
  <c r="J601" i="164"/>
  <c r="I601" i="164"/>
  <c r="H601" i="164"/>
  <c r="F601" i="164"/>
  <c r="D601" i="164"/>
  <c r="E601" i="164" s="1"/>
  <c r="B601" i="164"/>
  <c r="J600" i="164"/>
  <c r="I600" i="164"/>
  <c r="H600" i="164"/>
  <c r="F600" i="164"/>
  <c r="D600" i="164"/>
  <c r="E600" i="164" s="1"/>
  <c r="B600" i="164"/>
  <c r="J599" i="164"/>
  <c r="I599" i="164"/>
  <c r="H599" i="164"/>
  <c r="F599" i="164"/>
  <c r="D599" i="164"/>
  <c r="E599" i="164" s="1"/>
  <c r="B599" i="164"/>
  <c r="J598" i="164"/>
  <c r="I598" i="164"/>
  <c r="H598" i="164"/>
  <c r="F598" i="164"/>
  <c r="D598" i="164"/>
  <c r="E598" i="164" s="1"/>
  <c r="B598" i="164"/>
  <c r="J597" i="164"/>
  <c r="I597" i="164"/>
  <c r="H597" i="164"/>
  <c r="F597" i="164"/>
  <c r="D597" i="164"/>
  <c r="E597" i="164" s="1"/>
  <c r="B597" i="164"/>
  <c r="J596" i="164"/>
  <c r="I596" i="164"/>
  <c r="H596" i="164"/>
  <c r="F596" i="164"/>
  <c r="D596" i="164"/>
  <c r="E596" i="164" s="1"/>
  <c r="B596" i="164"/>
  <c r="J595" i="164"/>
  <c r="I595" i="164"/>
  <c r="H595" i="164"/>
  <c r="F595" i="164"/>
  <c r="D595" i="164"/>
  <c r="E595" i="164" s="1"/>
  <c r="B595" i="164"/>
  <c r="J594" i="164"/>
  <c r="I594" i="164"/>
  <c r="H594" i="164"/>
  <c r="F594" i="164"/>
  <c r="D594" i="164"/>
  <c r="E594" i="164" s="1"/>
  <c r="B594" i="164"/>
  <c r="J593" i="164"/>
  <c r="I593" i="164"/>
  <c r="H593" i="164"/>
  <c r="F593" i="164"/>
  <c r="D593" i="164"/>
  <c r="E593" i="164" s="1"/>
  <c r="B593" i="164"/>
  <c r="J592" i="164"/>
  <c r="I592" i="164"/>
  <c r="H592" i="164"/>
  <c r="F592" i="164"/>
  <c r="D592" i="164"/>
  <c r="E592" i="164" s="1"/>
  <c r="B592" i="164"/>
  <c r="J591" i="164"/>
  <c r="I591" i="164"/>
  <c r="H591" i="164"/>
  <c r="F591" i="164"/>
  <c r="D591" i="164"/>
  <c r="E591" i="164" s="1"/>
  <c r="B591" i="164"/>
  <c r="J590" i="164"/>
  <c r="I590" i="164"/>
  <c r="H590" i="164"/>
  <c r="F590" i="164"/>
  <c r="D590" i="164"/>
  <c r="E590" i="164" s="1"/>
  <c r="B590" i="164"/>
  <c r="J589" i="164"/>
  <c r="I589" i="164"/>
  <c r="H589" i="164"/>
  <c r="F589" i="164"/>
  <c r="D589" i="164"/>
  <c r="E589" i="164" s="1"/>
  <c r="B589" i="164"/>
  <c r="J588" i="164"/>
  <c r="I588" i="164"/>
  <c r="H588" i="164"/>
  <c r="F588" i="164"/>
  <c r="D588" i="164"/>
  <c r="E588" i="164" s="1"/>
  <c r="B588" i="164"/>
  <c r="J587" i="164"/>
  <c r="I587" i="164"/>
  <c r="H587" i="164"/>
  <c r="F587" i="164"/>
  <c r="D587" i="164"/>
  <c r="E587" i="164" s="1"/>
  <c r="B587" i="164"/>
  <c r="J586" i="164"/>
  <c r="I586" i="164"/>
  <c r="H586" i="164"/>
  <c r="F586" i="164"/>
  <c r="D586" i="164"/>
  <c r="E586" i="164" s="1"/>
  <c r="B586" i="164"/>
  <c r="J585" i="164"/>
  <c r="I585" i="164"/>
  <c r="H585" i="164"/>
  <c r="F585" i="164"/>
  <c r="D585" i="164"/>
  <c r="E585" i="164" s="1"/>
  <c r="B585" i="164"/>
  <c r="J584" i="164"/>
  <c r="I584" i="164"/>
  <c r="H584" i="164"/>
  <c r="F584" i="164"/>
  <c r="D584" i="164"/>
  <c r="E584" i="164" s="1"/>
  <c r="B584" i="164"/>
  <c r="J583" i="164"/>
  <c r="I583" i="164"/>
  <c r="H583" i="164"/>
  <c r="F583" i="164"/>
  <c r="D583" i="164"/>
  <c r="E583" i="164" s="1"/>
  <c r="B583" i="164"/>
  <c r="J582" i="164"/>
  <c r="I582" i="164"/>
  <c r="H582" i="164"/>
  <c r="F582" i="164"/>
  <c r="D582" i="164"/>
  <c r="E582" i="164" s="1"/>
  <c r="B582" i="164"/>
  <c r="J581" i="164"/>
  <c r="I581" i="164"/>
  <c r="H581" i="164"/>
  <c r="F581" i="164"/>
  <c r="D581" i="164"/>
  <c r="E581" i="164" s="1"/>
  <c r="B581" i="164"/>
  <c r="J580" i="164"/>
  <c r="I580" i="164"/>
  <c r="H580" i="164"/>
  <c r="F580" i="164"/>
  <c r="D580" i="164"/>
  <c r="E580" i="164" s="1"/>
  <c r="B580" i="164"/>
  <c r="J579" i="164"/>
  <c r="I579" i="164"/>
  <c r="H579" i="164"/>
  <c r="F579" i="164"/>
  <c r="D579" i="164"/>
  <c r="E579" i="164" s="1"/>
  <c r="B579" i="164"/>
  <c r="J578" i="164"/>
  <c r="I578" i="164"/>
  <c r="H578" i="164"/>
  <c r="F578" i="164"/>
  <c r="D578" i="164"/>
  <c r="E578" i="164" s="1"/>
  <c r="B578" i="164"/>
  <c r="J577" i="164"/>
  <c r="I577" i="164"/>
  <c r="H577" i="164"/>
  <c r="F577" i="164"/>
  <c r="D577" i="164"/>
  <c r="E577" i="164" s="1"/>
  <c r="B577" i="164"/>
  <c r="J576" i="164"/>
  <c r="I576" i="164"/>
  <c r="H576" i="164"/>
  <c r="F576" i="164"/>
  <c r="D576" i="164"/>
  <c r="E576" i="164" s="1"/>
  <c r="B576" i="164"/>
  <c r="J575" i="164"/>
  <c r="I575" i="164"/>
  <c r="H575" i="164"/>
  <c r="F575" i="164"/>
  <c r="D575" i="164"/>
  <c r="E575" i="164" s="1"/>
  <c r="B575" i="164"/>
  <c r="J574" i="164"/>
  <c r="I574" i="164"/>
  <c r="H574" i="164"/>
  <c r="F574" i="164"/>
  <c r="D574" i="164"/>
  <c r="E574" i="164" s="1"/>
  <c r="B574" i="164"/>
  <c r="J573" i="164"/>
  <c r="I573" i="164"/>
  <c r="H573" i="164"/>
  <c r="F573" i="164"/>
  <c r="D573" i="164"/>
  <c r="E573" i="164" s="1"/>
  <c r="B573" i="164"/>
  <c r="J572" i="164"/>
  <c r="I572" i="164"/>
  <c r="H572" i="164"/>
  <c r="F572" i="164"/>
  <c r="D572" i="164"/>
  <c r="E572" i="164" s="1"/>
  <c r="B572" i="164"/>
  <c r="J571" i="164"/>
  <c r="I571" i="164"/>
  <c r="H571" i="164"/>
  <c r="F571" i="164"/>
  <c r="D571" i="164"/>
  <c r="E571" i="164" s="1"/>
  <c r="B571" i="164"/>
  <c r="J570" i="164"/>
  <c r="I570" i="164"/>
  <c r="H570" i="164"/>
  <c r="F570" i="164"/>
  <c r="D570" i="164"/>
  <c r="E570" i="164" s="1"/>
  <c r="B570" i="164"/>
  <c r="J569" i="164"/>
  <c r="I569" i="164"/>
  <c r="H569" i="164"/>
  <c r="F569" i="164"/>
  <c r="D569" i="164"/>
  <c r="E569" i="164" s="1"/>
  <c r="B569" i="164"/>
  <c r="J568" i="164"/>
  <c r="I568" i="164"/>
  <c r="H568" i="164"/>
  <c r="F568" i="164"/>
  <c r="D568" i="164"/>
  <c r="E568" i="164" s="1"/>
  <c r="B568" i="164"/>
  <c r="J567" i="164"/>
  <c r="I567" i="164"/>
  <c r="H567" i="164"/>
  <c r="F567" i="164"/>
  <c r="D567" i="164"/>
  <c r="E567" i="164" s="1"/>
  <c r="B567" i="164"/>
  <c r="J566" i="164"/>
  <c r="I566" i="164"/>
  <c r="H566" i="164"/>
  <c r="F566" i="164"/>
  <c r="D566" i="164"/>
  <c r="E566" i="164" s="1"/>
  <c r="B566" i="164"/>
  <c r="J565" i="164"/>
  <c r="I565" i="164"/>
  <c r="H565" i="164"/>
  <c r="F565" i="164"/>
  <c r="D565" i="164"/>
  <c r="E565" i="164" s="1"/>
  <c r="B565" i="164"/>
  <c r="J564" i="164"/>
  <c r="I564" i="164"/>
  <c r="H564" i="164"/>
  <c r="F564" i="164"/>
  <c r="D564" i="164"/>
  <c r="E564" i="164" s="1"/>
  <c r="B564" i="164"/>
  <c r="J563" i="164"/>
  <c r="I563" i="164"/>
  <c r="H563" i="164"/>
  <c r="F563" i="164"/>
  <c r="D563" i="164"/>
  <c r="E563" i="164" s="1"/>
  <c r="B563" i="164"/>
  <c r="J562" i="164"/>
  <c r="I562" i="164"/>
  <c r="H562" i="164"/>
  <c r="F562" i="164"/>
  <c r="D562" i="164"/>
  <c r="E562" i="164" s="1"/>
  <c r="B562" i="164"/>
  <c r="J561" i="164"/>
  <c r="I561" i="164"/>
  <c r="H561" i="164"/>
  <c r="F561" i="164"/>
  <c r="D561" i="164"/>
  <c r="E561" i="164" s="1"/>
  <c r="B561" i="164"/>
  <c r="J560" i="164"/>
  <c r="I560" i="164"/>
  <c r="H560" i="164"/>
  <c r="F560" i="164"/>
  <c r="D560" i="164"/>
  <c r="E560" i="164" s="1"/>
  <c r="B560" i="164"/>
  <c r="J559" i="164"/>
  <c r="I559" i="164"/>
  <c r="H559" i="164"/>
  <c r="F559" i="164"/>
  <c r="D559" i="164"/>
  <c r="E559" i="164" s="1"/>
  <c r="B559" i="164"/>
  <c r="J558" i="164"/>
  <c r="I558" i="164"/>
  <c r="H558" i="164"/>
  <c r="F558" i="164"/>
  <c r="D558" i="164"/>
  <c r="E558" i="164" s="1"/>
  <c r="B558" i="164"/>
  <c r="J557" i="164"/>
  <c r="I557" i="164"/>
  <c r="H557" i="164"/>
  <c r="F557" i="164"/>
  <c r="D557" i="164"/>
  <c r="E557" i="164" s="1"/>
  <c r="B557" i="164"/>
  <c r="J556" i="164"/>
  <c r="I556" i="164"/>
  <c r="H556" i="164"/>
  <c r="F556" i="164"/>
  <c r="D556" i="164"/>
  <c r="E556" i="164" s="1"/>
  <c r="B556" i="164"/>
  <c r="J555" i="164"/>
  <c r="I555" i="164"/>
  <c r="H555" i="164"/>
  <c r="F555" i="164"/>
  <c r="D555" i="164"/>
  <c r="E555" i="164" s="1"/>
  <c r="B555" i="164"/>
  <c r="J554" i="164"/>
  <c r="I554" i="164"/>
  <c r="H554" i="164"/>
  <c r="F554" i="164"/>
  <c r="D554" i="164"/>
  <c r="E554" i="164" s="1"/>
  <c r="B554" i="164"/>
  <c r="J553" i="164"/>
  <c r="I553" i="164"/>
  <c r="H553" i="164"/>
  <c r="F553" i="164"/>
  <c r="D553" i="164"/>
  <c r="E553" i="164" s="1"/>
  <c r="B553" i="164"/>
  <c r="J552" i="164"/>
  <c r="I552" i="164"/>
  <c r="H552" i="164"/>
  <c r="F552" i="164"/>
  <c r="D552" i="164"/>
  <c r="E552" i="164" s="1"/>
  <c r="B552" i="164"/>
  <c r="J551" i="164"/>
  <c r="I551" i="164"/>
  <c r="H551" i="164"/>
  <c r="F551" i="164"/>
  <c r="D551" i="164"/>
  <c r="E551" i="164" s="1"/>
  <c r="B551" i="164"/>
  <c r="J550" i="164"/>
  <c r="I550" i="164"/>
  <c r="H550" i="164"/>
  <c r="F550" i="164"/>
  <c r="D550" i="164"/>
  <c r="E550" i="164" s="1"/>
  <c r="B550" i="164"/>
  <c r="J549" i="164"/>
  <c r="I549" i="164"/>
  <c r="H549" i="164"/>
  <c r="F549" i="164"/>
  <c r="D549" i="164"/>
  <c r="E549" i="164" s="1"/>
  <c r="B549" i="164"/>
  <c r="J548" i="164"/>
  <c r="I548" i="164"/>
  <c r="H548" i="164"/>
  <c r="F548" i="164"/>
  <c r="D548" i="164"/>
  <c r="E548" i="164" s="1"/>
  <c r="B548" i="164"/>
  <c r="J547" i="164"/>
  <c r="I547" i="164"/>
  <c r="H547" i="164"/>
  <c r="F547" i="164"/>
  <c r="D547" i="164"/>
  <c r="E547" i="164" s="1"/>
  <c r="B547" i="164"/>
  <c r="J546" i="164"/>
  <c r="I546" i="164"/>
  <c r="H546" i="164"/>
  <c r="F546" i="164"/>
  <c r="D546" i="164"/>
  <c r="E546" i="164" s="1"/>
  <c r="B546" i="164"/>
  <c r="J545" i="164"/>
  <c r="I545" i="164"/>
  <c r="H545" i="164"/>
  <c r="F545" i="164"/>
  <c r="D545" i="164"/>
  <c r="E545" i="164" s="1"/>
  <c r="B545" i="164"/>
  <c r="J544" i="164"/>
  <c r="I544" i="164"/>
  <c r="H544" i="164"/>
  <c r="F544" i="164"/>
  <c r="D544" i="164"/>
  <c r="E544" i="164" s="1"/>
  <c r="B544" i="164"/>
  <c r="J543" i="164"/>
  <c r="I543" i="164"/>
  <c r="H543" i="164"/>
  <c r="F543" i="164"/>
  <c r="D543" i="164"/>
  <c r="E543" i="164" s="1"/>
  <c r="B543" i="164"/>
  <c r="J542" i="164"/>
  <c r="I542" i="164"/>
  <c r="H542" i="164"/>
  <c r="F542" i="164"/>
  <c r="D542" i="164"/>
  <c r="E542" i="164" s="1"/>
  <c r="B542" i="164"/>
  <c r="J541" i="164"/>
  <c r="I541" i="164"/>
  <c r="H541" i="164"/>
  <c r="F541" i="164"/>
  <c r="D541" i="164"/>
  <c r="E541" i="164" s="1"/>
  <c r="B541" i="164"/>
  <c r="J540" i="164"/>
  <c r="I540" i="164"/>
  <c r="H540" i="164"/>
  <c r="F540" i="164"/>
  <c r="D540" i="164"/>
  <c r="E540" i="164" s="1"/>
  <c r="B540" i="164"/>
  <c r="J539" i="164"/>
  <c r="I539" i="164"/>
  <c r="H539" i="164"/>
  <c r="F539" i="164"/>
  <c r="D539" i="164"/>
  <c r="E539" i="164" s="1"/>
  <c r="B539" i="164"/>
  <c r="J538" i="164"/>
  <c r="I538" i="164"/>
  <c r="H538" i="164"/>
  <c r="F538" i="164"/>
  <c r="D538" i="164"/>
  <c r="E538" i="164" s="1"/>
  <c r="B538" i="164"/>
  <c r="J537" i="164"/>
  <c r="I537" i="164"/>
  <c r="H537" i="164"/>
  <c r="F537" i="164"/>
  <c r="D537" i="164"/>
  <c r="E537" i="164" s="1"/>
  <c r="B537" i="164"/>
  <c r="J536" i="164"/>
  <c r="I536" i="164"/>
  <c r="H536" i="164"/>
  <c r="F536" i="164"/>
  <c r="D536" i="164"/>
  <c r="E536" i="164" s="1"/>
  <c r="B536" i="164"/>
  <c r="J535" i="164"/>
  <c r="I535" i="164"/>
  <c r="H535" i="164"/>
  <c r="F535" i="164"/>
  <c r="D535" i="164"/>
  <c r="E535" i="164" s="1"/>
  <c r="B535" i="164"/>
  <c r="J534" i="164"/>
  <c r="I534" i="164"/>
  <c r="H534" i="164"/>
  <c r="F534" i="164"/>
  <c r="D534" i="164"/>
  <c r="E534" i="164" s="1"/>
  <c r="B534" i="164"/>
  <c r="J533" i="164"/>
  <c r="I533" i="164"/>
  <c r="H533" i="164"/>
  <c r="F533" i="164"/>
  <c r="D533" i="164"/>
  <c r="E533" i="164" s="1"/>
  <c r="B533" i="164"/>
  <c r="J532" i="164"/>
  <c r="I532" i="164"/>
  <c r="H532" i="164"/>
  <c r="F532" i="164"/>
  <c r="D532" i="164"/>
  <c r="E532" i="164" s="1"/>
  <c r="B532" i="164"/>
  <c r="J531" i="164"/>
  <c r="I531" i="164"/>
  <c r="H531" i="164"/>
  <c r="F531" i="164"/>
  <c r="D531" i="164"/>
  <c r="E531" i="164" s="1"/>
  <c r="B531" i="164"/>
  <c r="J530" i="164"/>
  <c r="I530" i="164"/>
  <c r="H530" i="164"/>
  <c r="F530" i="164"/>
  <c r="D530" i="164"/>
  <c r="E530" i="164" s="1"/>
  <c r="B530" i="164"/>
  <c r="J529" i="164"/>
  <c r="I529" i="164"/>
  <c r="H529" i="164"/>
  <c r="F529" i="164"/>
  <c r="D529" i="164"/>
  <c r="E529" i="164" s="1"/>
  <c r="B529" i="164"/>
  <c r="J528" i="164"/>
  <c r="I528" i="164"/>
  <c r="H528" i="164"/>
  <c r="F528" i="164"/>
  <c r="D528" i="164"/>
  <c r="E528" i="164" s="1"/>
  <c r="B528" i="164"/>
  <c r="J527" i="164"/>
  <c r="I527" i="164"/>
  <c r="H527" i="164"/>
  <c r="F527" i="164"/>
  <c r="D527" i="164"/>
  <c r="E527" i="164" s="1"/>
  <c r="B527" i="164"/>
  <c r="J526" i="164"/>
  <c r="I526" i="164"/>
  <c r="H526" i="164"/>
  <c r="F526" i="164"/>
  <c r="D526" i="164"/>
  <c r="E526" i="164" s="1"/>
  <c r="B526" i="164"/>
  <c r="J525" i="164"/>
  <c r="I525" i="164"/>
  <c r="H525" i="164"/>
  <c r="F525" i="164"/>
  <c r="D525" i="164"/>
  <c r="E525" i="164" s="1"/>
  <c r="B525" i="164"/>
  <c r="J524" i="164"/>
  <c r="I524" i="164"/>
  <c r="H524" i="164"/>
  <c r="F524" i="164"/>
  <c r="D524" i="164"/>
  <c r="E524" i="164" s="1"/>
  <c r="B524" i="164"/>
  <c r="J523" i="164"/>
  <c r="I523" i="164"/>
  <c r="H523" i="164"/>
  <c r="F523" i="164"/>
  <c r="D523" i="164"/>
  <c r="E523" i="164" s="1"/>
  <c r="B523" i="164"/>
  <c r="J522" i="164"/>
  <c r="I522" i="164"/>
  <c r="H522" i="164"/>
  <c r="F522" i="164"/>
  <c r="D522" i="164"/>
  <c r="E522" i="164" s="1"/>
  <c r="B522" i="164"/>
  <c r="J521" i="164"/>
  <c r="I521" i="164"/>
  <c r="H521" i="164"/>
  <c r="F521" i="164"/>
  <c r="D521" i="164"/>
  <c r="E521" i="164" s="1"/>
  <c r="B521" i="164"/>
  <c r="J520" i="164"/>
  <c r="I520" i="164"/>
  <c r="H520" i="164"/>
  <c r="F520" i="164"/>
  <c r="D520" i="164"/>
  <c r="E520" i="164" s="1"/>
  <c r="B520" i="164"/>
  <c r="J519" i="164"/>
  <c r="I519" i="164"/>
  <c r="H519" i="164"/>
  <c r="F519" i="164"/>
  <c r="D519" i="164"/>
  <c r="E519" i="164" s="1"/>
  <c r="B519" i="164"/>
  <c r="J518" i="164"/>
  <c r="I518" i="164"/>
  <c r="H518" i="164"/>
  <c r="F518" i="164"/>
  <c r="D518" i="164"/>
  <c r="E518" i="164" s="1"/>
  <c r="B518" i="164"/>
  <c r="J517" i="164"/>
  <c r="I517" i="164"/>
  <c r="H517" i="164"/>
  <c r="F517" i="164"/>
  <c r="D517" i="164"/>
  <c r="E517" i="164" s="1"/>
  <c r="B517" i="164"/>
  <c r="J516" i="164"/>
  <c r="I516" i="164"/>
  <c r="H516" i="164"/>
  <c r="F516" i="164"/>
  <c r="D516" i="164"/>
  <c r="E516" i="164" s="1"/>
  <c r="B516" i="164"/>
  <c r="J515" i="164"/>
  <c r="I515" i="164"/>
  <c r="H515" i="164"/>
  <c r="F515" i="164"/>
  <c r="D515" i="164"/>
  <c r="E515" i="164" s="1"/>
  <c r="B515" i="164"/>
  <c r="J514" i="164"/>
  <c r="I514" i="164"/>
  <c r="H514" i="164"/>
  <c r="F514" i="164"/>
  <c r="D514" i="164"/>
  <c r="E514" i="164" s="1"/>
  <c r="B514" i="164"/>
  <c r="J513" i="164"/>
  <c r="I513" i="164"/>
  <c r="H513" i="164"/>
  <c r="F513" i="164"/>
  <c r="D513" i="164"/>
  <c r="E513" i="164" s="1"/>
  <c r="B513" i="164"/>
  <c r="J512" i="164"/>
  <c r="I512" i="164"/>
  <c r="H512" i="164"/>
  <c r="F512" i="164"/>
  <c r="D512" i="164"/>
  <c r="E512" i="164" s="1"/>
  <c r="B512" i="164"/>
  <c r="J511" i="164"/>
  <c r="I511" i="164"/>
  <c r="H511" i="164"/>
  <c r="F511" i="164"/>
  <c r="D511" i="164"/>
  <c r="E511" i="164" s="1"/>
  <c r="B511" i="164"/>
  <c r="J510" i="164"/>
  <c r="I510" i="164"/>
  <c r="H510" i="164"/>
  <c r="F510" i="164"/>
  <c r="D510" i="164"/>
  <c r="E510" i="164" s="1"/>
  <c r="B510" i="164"/>
  <c r="J509" i="164"/>
  <c r="I509" i="164"/>
  <c r="H509" i="164"/>
  <c r="F509" i="164"/>
  <c r="D509" i="164"/>
  <c r="E509" i="164" s="1"/>
  <c r="B509" i="164"/>
  <c r="J508" i="164"/>
  <c r="I508" i="164"/>
  <c r="H508" i="164"/>
  <c r="F508" i="164"/>
  <c r="D508" i="164"/>
  <c r="E508" i="164" s="1"/>
  <c r="B508" i="164"/>
  <c r="J507" i="164"/>
  <c r="I507" i="164"/>
  <c r="H507" i="164"/>
  <c r="F507" i="164"/>
  <c r="D507" i="164"/>
  <c r="E507" i="164" s="1"/>
  <c r="B507" i="164"/>
  <c r="J506" i="164"/>
  <c r="I506" i="164"/>
  <c r="H506" i="164"/>
  <c r="F506" i="164"/>
  <c r="D506" i="164"/>
  <c r="E506" i="164" s="1"/>
  <c r="B506" i="164"/>
  <c r="J505" i="164"/>
  <c r="I505" i="164"/>
  <c r="H505" i="164"/>
  <c r="F505" i="164"/>
  <c r="D505" i="164"/>
  <c r="E505" i="164" s="1"/>
  <c r="B505" i="164"/>
  <c r="J504" i="164"/>
  <c r="I504" i="164"/>
  <c r="H504" i="164"/>
  <c r="F504" i="164"/>
  <c r="D504" i="164"/>
  <c r="E504" i="164" s="1"/>
  <c r="B504" i="164"/>
  <c r="J503" i="164"/>
  <c r="I503" i="164"/>
  <c r="H503" i="164"/>
  <c r="F503" i="164"/>
  <c r="D503" i="164"/>
  <c r="E503" i="164" s="1"/>
  <c r="B503" i="164"/>
  <c r="J502" i="164"/>
  <c r="I502" i="164"/>
  <c r="H502" i="164"/>
  <c r="F502" i="164"/>
  <c r="D502" i="164"/>
  <c r="E502" i="164" s="1"/>
  <c r="B502" i="164"/>
  <c r="J501" i="164"/>
  <c r="I501" i="164"/>
  <c r="H501" i="164"/>
  <c r="F501" i="164"/>
  <c r="D501" i="164"/>
  <c r="E501" i="164" s="1"/>
  <c r="B501" i="164"/>
  <c r="J500" i="164"/>
  <c r="I500" i="164"/>
  <c r="H500" i="164"/>
  <c r="F500" i="164"/>
  <c r="D500" i="164"/>
  <c r="E500" i="164" s="1"/>
  <c r="B500" i="164"/>
  <c r="J499" i="164"/>
  <c r="I499" i="164"/>
  <c r="H499" i="164"/>
  <c r="F499" i="164"/>
  <c r="D499" i="164"/>
  <c r="E499" i="164" s="1"/>
  <c r="B499" i="164"/>
  <c r="J498" i="164"/>
  <c r="I498" i="164"/>
  <c r="H498" i="164"/>
  <c r="F498" i="164"/>
  <c r="D498" i="164"/>
  <c r="E498" i="164" s="1"/>
  <c r="B498" i="164"/>
  <c r="J497" i="164"/>
  <c r="I497" i="164"/>
  <c r="H497" i="164"/>
  <c r="F497" i="164"/>
  <c r="D497" i="164"/>
  <c r="E497" i="164" s="1"/>
  <c r="B497" i="164"/>
  <c r="J496" i="164"/>
  <c r="I496" i="164"/>
  <c r="H496" i="164"/>
  <c r="F496" i="164"/>
  <c r="D496" i="164"/>
  <c r="E496" i="164" s="1"/>
  <c r="B496" i="164"/>
  <c r="J495" i="164"/>
  <c r="I495" i="164"/>
  <c r="H495" i="164"/>
  <c r="F495" i="164"/>
  <c r="D495" i="164"/>
  <c r="E495" i="164" s="1"/>
  <c r="B495" i="164"/>
  <c r="J494" i="164"/>
  <c r="I494" i="164"/>
  <c r="H494" i="164"/>
  <c r="F494" i="164"/>
  <c r="D494" i="164"/>
  <c r="E494" i="164" s="1"/>
  <c r="B494" i="164"/>
  <c r="J493" i="164"/>
  <c r="I493" i="164"/>
  <c r="H493" i="164"/>
  <c r="F493" i="164"/>
  <c r="D493" i="164"/>
  <c r="E493" i="164" s="1"/>
  <c r="B493" i="164"/>
  <c r="J492" i="164"/>
  <c r="I492" i="164"/>
  <c r="H492" i="164"/>
  <c r="F492" i="164"/>
  <c r="D492" i="164"/>
  <c r="E492" i="164" s="1"/>
  <c r="B492" i="164"/>
  <c r="J491" i="164"/>
  <c r="I491" i="164"/>
  <c r="H491" i="164"/>
  <c r="F491" i="164"/>
  <c r="D491" i="164"/>
  <c r="E491" i="164" s="1"/>
  <c r="B491" i="164"/>
  <c r="J490" i="164"/>
  <c r="I490" i="164"/>
  <c r="H490" i="164"/>
  <c r="F490" i="164"/>
  <c r="D490" i="164"/>
  <c r="E490" i="164" s="1"/>
  <c r="B490" i="164"/>
  <c r="J489" i="164"/>
  <c r="I489" i="164"/>
  <c r="H489" i="164"/>
  <c r="F489" i="164"/>
  <c r="D489" i="164"/>
  <c r="E489" i="164" s="1"/>
  <c r="B489" i="164"/>
  <c r="J488" i="164"/>
  <c r="I488" i="164"/>
  <c r="H488" i="164"/>
  <c r="F488" i="164"/>
  <c r="D488" i="164"/>
  <c r="E488" i="164" s="1"/>
  <c r="B488" i="164"/>
  <c r="J487" i="164"/>
  <c r="I487" i="164"/>
  <c r="H487" i="164"/>
  <c r="F487" i="164"/>
  <c r="D487" i="164"/>
  <c r="E487" i="164" s="1"/>
  <c r="B487" i="164"/>
  <c r="J486" i="164"/>
  <c r="I486" i="164"/>
  <c r="H486" i="164"/>
  <c r="F486" i="164"/>
  <c r="D486" i="164"/>
  <c r="E486" i="164" s="1"/>
  <c r="B486" i="164"/>
  <c r="J485" i="164"/>
  <c r="I485" i="164"/>
  <c r="H485" i="164"/>
  <c r="F485" i="164"/>
  <c r="D485" i="164"/>
  <c r="E485" i="164" s="1"/>
  <c r="B485" i="164"/>
  <c r="J484" i="164"/>
  <c r="I484" i="164"/>
  <c r="H484" i="164"/>
  <c r="F484" i="164"/>
  <c r="D484" i="164"/>
  <c r="E484" i="164" s="1"/>
  <c r="B484" i="164"/>
  <c r="J483" i="164"/>
  <c r="I483" i="164"/>
  <c r="H483" i="164"/>
  <c r="F483" i="164"/>
  <c r="D483" i="164"/>
  <c r="E483" i="164" s="1"/>
  <c r="B483" i="164"/>
  <c r="J482" i="164"/>
  <c r="I482" i="164"/>
  <c r="H482" i="164"/>
  <c r="F482" i="164"/>
  <c r="D482" i="164"/>
  <c r="E482" i="164" s="1"/>
  <c r="B482" i="164"/>
  <c r="J481" i="164"/>
  <c r="I481" i="164"/>
  <c r="H481" i="164"/>
  <c r="F481" i="164"/>
  <c r="D481" i="164"/>
  <c r="E481" i="164" s="1"/>
  <c r="B481" i="164"/>
  <c r="J480" i="164"/>
  <c r="I480" i="164"/>
  <c r="H480" i="164"/>
  <c r="F480" i="164"/>
  <c r="D480" i="164"/>
  <c r="E480" i="164" s="1"/>
  <c r="B480" i="164"/>
  <c r="J479" i="164"/>
  <c r="I479" i="164"/>
  <c r="H479" i="164"/>
  <c r="F479" i="164"/>
  <c r="D479" i="164"/>
  <c r="E479" i="164" s="1"/>
  <c r="B479" i="164"/>
  <c r="J478" i="164"/>
  <c r="I478" i="164"/>
  <c r="H478" i="164"/>
  <c r="F478" i="164"/>
  <c r="D478" i="164"/>
  <c r="E478" i="164" s="1"/>
  <c r="B478" i="164"/>
  <c r="J477" i="164"/>
  <c r="I477" i="164"/>
  <c r="H477" i="164"/>
  <c r="F477" i="164"/>
  <c r="D477" i="164"/>
  <c r="E477" i="164" s="1"/>
  <c r="B477" i="164"/>
  <c r="J476" i="164"/>
  <c r="I476" i="164"/>
  <c r="H476" i="164"/>
  <c r="F476" i="164"/>
  <c r="D476" i="164"/>
  <c r="E476" i="164" s="1"/>
  <c r="B476" i="164"/>
  <c r="J475" i="164"/>
  <c r="I475" i="164"/>
  <c r="H475" i="164"/>
  <c r="F475" i="164"/>
  <c r="D475" i="164"/>
  <c r="E475" i="164" s="1"/>
  <c r="B475" i="164"/>
  <c r="J474" i="164"/>
  <c r="I474" i="164"/>
  <c r="H474" i="164"/>
  <c r="F474" i="164"/>
  <c r="D474" i="164"/>
  <c r="E474" i="164" s="1"/>
  <c r="B474" i="164"/>
  <c r="J473" i="164"/>
  <c r="I473" i="164"/>
  <c r="H473" i="164"/>
  <c r="F473" i="164"/>
  <c r="D473" i="164"/>
  <c r="E473" i="164" s="1"/>
  <c r="B473" i="164"/>
  <c r="J472" i="164"/>
  <c r="I472" i="164"/>
  <c r="H472" i="164"/>
  <c r="F472" i="164"/>
  <c r="D472" i="164"/>
  <c r="E472" i="164" s="1"/>
  <c r="B472" i="164"/>
  <c r="J471" i="164"/>
  <c r="I471" i="164"/>
  <c r="H471" i="164"/>
  <c r="F471" i="164"/>
  <c r="D471" i="164"/>
  <c r="E471" i="164" s="1"/>
  <c r="B471" i="164"/>
  <c r="J470" i="164"/>
  <c r="I470" i="164"/>
  <c r="H470" i="164"/>
  <c r="F470" i="164"/>
  <c r="D470" i="164"/>
  <c r="E470" i="164" s="1"/>
  <c r="B470" i="164"/>
  <c r="J469" i="164"/>
  <c r="I469" i="164"/>
  <c r="H469" i="164"/>
  <c r="F469" i="164"/>
  <c r="D469" i="164"/>
  <c r="E469" i="164" s="1"/>
  <c r="B469" i="164"/>
  <c r="J468" i="164"/>
  <c r="I468" i="164"/>
  <c r="H468" i="164"/>
  <c r="F468" i="164"/>
  <c r="D468" i="164"/>
  <c r="E468" i="164" s="1"/>
  <c r="B468" i="164"/>
  <c r="J467" i="164"/>
  <c r="I467" i="164"/>
  <c r="H467" i="164"/>
  <c r="F467" i="164"/>
  <c r="D467" i="164"/>
  <c r="E467" i="164" s="1"/>
  <c r="B467" i="164"/>
  <c r="J466" i="164"/>
  <c r="I466" i="164"/>
  <c r="H466" i="164"/>
  <c r="F466" i="164"/>
  <c r="D466" i="164"/>
  <c r="E466" i="164" s="1"/>
  <c r="B466" i="164"/>
  <c r="J465" i="164"/>
  <c r="I465" i="164"/>
  <c r="H465" i="164"/>
  <c r="F465" i="164"/>
  <c r="D465" i="164"/>
  <c r="E465" i="164" s="1"/>
  <c r="B465" i="164"/>
  <c r="J464" i="164"/>
  <c r="I464" i="164"/>
  <c r="H464" i="164"/>
  <c r="F464" i="164"/>
  <c r="D464" i="164"/>
  <c r="E464" i="164" s="1"/>
  <c r="B464" i="164"/>
  <c r="J463" i="164"/>
  <c r="I463" i="164"/>
  <c r="H463" i="164"/>
  <c r="F463" i="164"/>
  <c r="D463" i="164"/>
  <c r="E463" i="164" s="1"/>
  <c r="B463" i="164"/>
  <c r="J462" i="164"/>
  <c r="I462" i="164"/>
  <c r="H462" i="164"/>
  <c r="F462" i="164"/>
  <c r="D462" i="164"/>
  <c r="E462" i="164" s="1"/>
  <c r="B462" i="164"/>
  <c r="J461" i="164"/>
  <c r="I461" i="164"/>
  <c r="H461" i="164"/>
  <c r="F461" i="164"/>
  <c r="D461" i="164"/>
  <c r="E461" i="164" s="1"/>
  <c r="B461" i="164"/>
  <c r="J460" i="164"/>
  <c r="I460" i="164"/>
  <c r="H460" i="164"/>
  <c r="F460" i="164"/>
  <c r="D460" i="164"/>
  <c r="E460" i="164" s="1"/>
  <c r="B460" i="164"/>
  <c r="J459" i="164"/>
  <c r="I459" i="164"/>
  <c r="H459" i="164"/>
  <c r="F459" i="164"/>
  <c r="D459" i="164"/>
  <c r="E459" i="164" s="1"/>
  <c r="B459" i="164"/>
  <c r="J458" i="164"/>
  <c r="I458" i="164"/>
  <c r="H458" i="164"/>
  <c r="F458" i="164"/>
  <c r="D458" i="164"/>
  <c r="E458" i="164" s="1"/>
  <c r="B458" i="164"/>
  <c r="J457" i="164"/>
  <c r="I457" i="164"/>
  <c r="H457" i="164"/>
  <c r="F457" i="164"/>
  <c r="D457" i="164"/>
  <c r="E457" i="164" s="1"/>
  <c r="B457" i="164"/>
  <c r="J456" i="164"/>
  <c r="I456" i="164"/>
  <c r="H456" i="164"/>
  <c r="F456" i="164"/>
  <c r="D456" i="164"/>
  <c r="E456" i="164" s="1"/>
  <c r="B456" i="164"/>
  <c r="J455" i="164"/>
  <c r="I455" i="164"/>
  <c r="H455" i="164"/>
  <c r="F455" i="164"/>
  <c r="D455" i="164"/>
  <c r="E455" i="164" s="1"/>
  <c r="B455" i="164"/>
  <c r="J454" i="164"/>
  <c r="I454" i="164"/>
  <c r="H454" i="164"/>
  <c r="F454" i="164"/>
  <c r="D454" i="164"/>
  <c r="E454" i="164" s="1"/>
  <c r="B454" i="164"/>
  <c r="J453" i="164"/>
  <c r="I453" i="164"/>
  <c r="H453" i="164"/>
  <c r="F453" i="164"/>
  <c r="D453" i="164"/>
  <c r="E453" i="164" s="1"/>
  <c r="B453" i="164"/>
  <c r="J452" i="164"/>
  <c r="I452" i="164"/>
  <c r="H452" i="164"/>
  <c r="F452" i="164"/>
  <c r="D452" i="164"/>
  <c r="E452" i="164" s="1"/>
  <c r="B452" i="164"/>
  <c r="J451" i="164"/>
  <c r="I451" i="164"/>
  <c r="H451" i="164"/>
  <c r="F451" i="164"/>
  <c r="D451" i="164"/>
  <c r="E451" i="164" s="1"/>
  <c r="B451" i="164"/>
  <c r="J450" i="164"/>
  <c r="I450" i="164"/>
  <c r="H450" i="164"/>
  <c r="F450" i="164"/>
  <c r="D450" i="164"/>
  <c r="E450" i="164" s="1"/>
  <c r="B450" i="164"/>
  <c r="J449" i="164"/>
  <c r="I449" i="164"/>
  <c r="H449" i="164"/>
  <c r="F449" i="164"/>
  <c r="D449" i="164"/>
  <c r="E449" i="164" s="1"/>
  <c r="B449" i="164"/>
  <c r="J448" i="164"/>
  <c r="I448" i="164"/>
  <c r="H448" i="164"/>
  <c r="F448" i="164"/>
  <c r="D448" i="164"/>
  <c r="E448" i="164" s="1"/>
  <c r="B448" i="164"/>
  <c r="J447" i="164"/>
  <c r="I447" i="164"/>
  <c r="H447" i="164"/>
  <c r="F447" i="164"/>
  <c r="D447" i="164"/>
  <c r="E447" i="164" s="1"/>
  <c r="B447" i="164"/>
  <c r="J446" i="164"/>
  <c r="I446" i="164"/>
  <c r="H446" i="164"/>
  <c r="F446" i="164"/>
  <c r="D446" i="164"/>
  <c r="E446" i="164" s="1"/>
  <c r="B446" i="164"/>
  <c r="J445" i="164"/>
  <c r="I445" i="164"/>
  <c r="H445" i="164"/>
  <c r="F445" i="164"/>
  <c r="D445" i="164"/>
  <c r="E445" i="164" s="1"/>
  <c r="B445" i="164"/>
  <c r="J444" i="164"/>
  <c r="I444" i="164"/>
  <c r="H444" i="164"/>
  <c r="F444" i="164"/>
  <c r="D444" i="164"/>
  <c r="E444" i="164" s="1"/>
  <c r="B444" i="164"/>
  <c r="J443" i="164"/>
  <c r="I443" i="164"/>
  <c r="H443" i="164"/>
  <c r="F443" i="164"/>
  <c r="D443" i="164"/>
  <c r="E443" i="164" s="1"/>
  <c r="B443" i="164"/>
  <c r="J442" i="164"/>
  <c r="I442" i="164"/>
  <c r="H442" i="164"/>
  <c r="F442" i="164"/>
  <c r="D442" i="164"/>
  <c r="E442" i="164" s="1"/>
  <c r="B442" i="164"/>
  <c r="J441" i="164"/>
  <c r="I441" i="164"/>
  <c r="H441" i="164"/>
  <c r="F441" i="164"/>
  <c r="D441" i="164"/>
  <c r="E441" i="164" s="1"/>
  <c r="B441" i="164"/>
  <c r="J440" i="164"/>
  <c r="I440" i="164"/>
  <c r="H440" i="164"/>
  <c r="F440" i="164"/>
  <c r="D440" i="164"/>
  <c r="E440" i="164" s="1"/>
  <c r="B440" i="164"/>
  <c r="J439" i="164"/>
  <c r="I439" i="164"/>
  <c r="H439" i="164"/>
  <c r="F439" i="164"/>
  <c r="D439" i="164"/>
  <c r="E439" i="164" s="1"/>
  <c r="B439" i="164"/>
  <c r="J438" i="164"/>
  <c r="I438" i="164"/>
  <c r="H438" i="164"/>
  <c r="F438" i="164"/>
  <c r="D438" i="164"/>
  <c r="E438" i="164" s="1"/>
  <c r="B438" i="164"/>
  <c r="J437" i="164"/>
  <c r="I437" i="164"/>
  <c r="H437" i="164"/>
  <c r="F437" i="164"/>
  <c r="D437" i="164"/>
  <c r="E437" i="164" s="1"/>
  <c r="B437" i="164"/>
  <c r="J436" i="164"/>
  <c r="I436" i="164"/>
  <c r="H436" i="164"/>
  <c r="F436" i="164"/>
  <c r="D436" i="164"/>
  <c r="E436" i="164" s="1"/>
  <c r="B436" i="164"/>
  <c r="J435" i="164"/>
  <c r="I435" i="164"/>
  <c r="H435" i="164"/>
  <c r="F435" i="164"/>
  <c r="D435" i="164"/>
  <c r="E435" i="164" s="1"/>
  <c r="B435" i="164"/>
  <c r="J434" i="164"/>
  <c r="I434" i="164"/>
  <c r="H434" i="164"/>
  <c r="F434" i="164"/>
  <c r="D434" i="164"/>
  <c r="E434" i="164" s="1"/>
  <c r="B434" i="164"/>
  <c r="J433" i="164"/>
  <c r="I433" i="164"/>
  <c r="H433" i="164"/>
  <c r="F433" i="164"/>
  <c r="D433" i="164"/>
  <c r="E433" i="164" s="1"/>
  <c r="B433" i="164"/>
  <c r="J432" i="164"/>
  <c r="I432" i="164"/>
  <c r="H432" i="164"/>
  <c r="F432" i="164"/>
  <c r="D432" i="164"/>
  <c r="E432" i="164" s="1"/>
  <c r="B432" i="164"/>
  <c r="J431" i="164"/>
  <c r="I431" i="164"/>
  <c r="H431" i="164"/>
  <c r="F431" i="164"/>
  <c r="D431" i="164"/>
  <c r="E431" i="164" s="1"/>
  <c r="B431" i="164"/>
  <c r="J430" i="164"/>
  <c r="I430" i="164"/>
  <c r="H430" i="164"/>
  <c r="F430" i="164"/>
  <c r="D430" i="164"/>
  <c r="E430" i="164" s="1"/>
  <c r="B430" i="164"/>
  <c r="J429" i="164"/>
  <c r="I429" i="164"/>
  <c r="H429" i="164"/>
  <c r="F429" i="164"/>
  <c r="D429" i="164"/>
  <c r="E429" i="164" s="1"/>
  <c r="B429" i="164"/>
  <c r="J428" i="164"/>
  <c r="I428" i="164"/>
  <c r="H428" i="164"/>
  <c r="F428" i="164"/>
  <c r="D428" i="164"/>
  <c r="E428" i="164" s="1"/>
  <c r="B428" i="164"/>
  <c r="J427" i="164"/>
  <c r="I427" i="164"/>
  <c r="H427" i="164"/>
  <c r="F427" i="164"/>
  <c r="D427" i="164"/>
  <c r="E427" i="164" s="1"/>
  <c r="B427" i="164"/>
  <c r="J426" i="164"/>
  <c r="I426" i="164"/>
  <c r="H426" i="164"/>
  <c r="F426" i="164"/>
  <c r="D426" i="164"/>
  <c r="E426" i="164" s="1"/>
  <c r="B426" i="164"/>
  <c r="J425" i="164"/>
  <c r="I425" i="164"/>
  <c r="H425" i="164"/>
  <c r="F425" i="164"/>
  <c r="D425" i="164"/>
  <c r="E425" i="164" s="1"/>
  <c r="B425" i="164"/>
  <c r="J424" i="164"/>
  <c r="I424" i="164"/>
  <c r="H424" i="164"/>
  <c r="F424" i="164"/>
  <c r="D424" i="164"/>
  <c r="E424" i="164" s="1"/>
  <c r="B424" i="164"/>
  <c r="J423" i="164"/>
  <c r="I423" i="164"/>
  <c r="H423" i="164"/>
  <c r="F423" i="164"/>
  <c r="D423" i="164"/>
  <c r="E423" i="164" s="1"/>
  <c r="B423" i="164"/>
  <c r="J422" i="164"/>
  <c r="I422" i="164"/>
  <c r="H422" i="164"/>
  <c r="F422" i="164"/>
  <c r="D422" i="164"/>
  <c r="E422" i="164" s="1"/>
  <c r="B422" i="164"/>
  <c r="J421" i="164"/>
  <c r="I421" i="164"/>
  <c r="H421" i="164"/>
  <c r="F421" i="164"/>
  <c r="D421" i="164"/>
  <c r="E421" i="164" s="1"/>
  <c r="B421" i="164"/>
  <c r="J420" i="164"/>
  <c r="I420" i="164"/>
  <c r="H420" i="164"/>
  <c r="F420" i="164"/>
  <c r="D420" i="164"/>
  <c r="E420" i="164" s="1"/>
  <c r="B420" i="164"/>
  <c r="J419" i="164"/>
  <c r="I419" i="164"/>
  <c r="H419" i="164"/>
  <c r="F419" i="164"/>
  <c r="D419" i="164"/>
  <c r="E419" i="164" s="1"/>
  <c r="B419" i="164"/>
  <c r="J418" i="164"/>
  <c r="I418" i="164"/>
  <c r="H418" i="164"/>
  <c r="F418" i="164"/>
  <c r="D418" i="164"/>
  <c r="E418" i="164" s="1"/>
  <c r="B418" i="164"/>
  <c r="J417" i="164"/>
  <c r="I417" i="164"/>
  <c r="H417" i="164"/>
  <c r="F417" i="164"/>
  <c r="D417" i="164"/>
  <c r="E417" i="164" s="1"/>
  <c r="B417" i="164"/>
  <c r="J416" i="164"/>
  <c r="I416" i="164"/>
  <c r="H416" i="164"/>
  <c r="F416" i="164"/>
  <c r="D416" i="164"/>
  <c r="E416" i="164" s="1"/>
  <c r="B416" i="164"/>
  <c r="J415" i="164"/>
  <c r="I415" i="164"/>
  <c r="H415" i="164"/>
  <c r="F415" i="164"/>
  <c r="D415" i="164"/>
  <c r="E415" i="164" s="1"/>
  <c r="B415" i="164"/>
  <c r="J414" i="164"/>
  <c r="I414" i="164"/>
  <c r="H414" i="164"/>
  <c r="F414" i="164"/>
  <c r="D414" i="164"/>
  <c r="E414" i="164" s="1"/>
  <c r="B414" i="164"/>
  <c r="J413" i="164"/>
  <c r="I413" i="164"/>
  <c r="H413" i="164"/>
  <c r="F413" i="164"/>
  <c r="D413" i="164"/>
  <c r="E413" i="164" s="1"/>
  <c r="B413" i="164"/>
  <c r="J412" i="164"/>
  <c r="I412" i="164"/>
  <c r="H412" i="164"/>
  <c r="F412" i="164"/>
  <c r="D412" i="164"/>
  <c r="E412" i="164" s="1"/>
  <c r="B412" i="164"/>
  <c r="J411" i="164"/>
  <c r="I411" i="164"/>
  <c r="H411" i="164"/>
  <c r="F411" i="164"/>
  <c r="D411" i="164"/>
  <c r="E411" i="164" s="1"/>
  <c r="B411" i="164"/>
  <c r="J410" i="164"/>
  <c r="I410" i="164"/>
  <c r="H410" i="164"/>
  <c r="F410" i="164"/>
  <c r="D410" i="164"/>
  <c r="E410" i="164" s="1"/>
  <c r="B410" i="164"/>
  <c r="J409" i="164"/>
  <c r="I409" i="164"/>
  <c r="H409" i="164"/>
  <c r="F409" i="164"/>
  <c r="D409" i="164"/>
  <c r="E409" i="164" s="1"/>
  <c r="B409" i="164"/>
  <c r="J408" i="164"/>
  <c r="I408" i="164"/>
  <c r="H408" i="164"/>
  <c r="F408" i="164"/>
  <c r="D408" i="164"/>
  <c r="E408" i="164" s="1"/>
  <c r="B408" i="164"/>
  <c r="J407" i="164"/>
  <c r="I407" i="164"/>
  <c r="H407" i="164"/>
  <c r="F407" i="164"/>
  <c r="D407" i="164"/>
  <c r="E407" i="164" s="1"/>
  <c r="B407" i="164"/>
  <c r="J406" i="164"/>
  <c r="I406" i="164"/>
  <c r="H406" i="164"/>
  <c r="F406" i="164"/>
  <c r="D406" i="164"/>
  <c r="E406" i="164" s="1"/>
  <c r="B406" i="164"/>
  <c r="J405" i="164"/>
  <c r="I405" i="164"/>
  <c r="H405" i="164"/>
  <c r="F405" i="164"/>
  <c r="D405" i="164"/>
  <c r="E405" i="164" s="1"/>
  <c r="B405" i="164"/>
  <c r="J404" i="164"/>
  <c r="I404" i="164"/>
  <c r="H404" i="164"/>
  <c r="F404" i="164"/>
  <c r="D404" i="164"/>
  <c r="E404" i="164" s="1"/>
  <c r="B404" i="164"/>
  <c r="J403" i="164"/>
  <c r="I403" i="164"/>
  <c r="H403" i="164"/>
  <c r="F403" i="164"/>
  <c r="D403" i="164"/>
  <c r="E403" i="164" s="1"/>
  <c r="B403" i="164"/>
  <c r="J402" i="164"/>
  <c r="I402" i="164"/>
  <c r="H402" i="164"/>
  <c r="F402" i="164"/>
  <c r="D402" i="164"/>
  <c r="E402" i="164" s="1"/>
  <c r="B402" i="164"/>
  <c r="J401" i="164"/>
  <c r="I401" i="164"/>
  <c r="H401" i="164"/>
  <c r="F401" i="164"/>
  <c r="D401" i="164"/>
  <c r="E401" i="164" s="1"/>
  <c r="B401" i="164"/>
  <c r="J400" i="164"/>
  <c r="I400" i="164"/>
  <c r="H400" i="164"/>
  <c r="F400" i="164"/>
  <c r="D400" i="164"/>
  <c r="E400" i="164" s="1"/>
  <c r="B400" i="164"/>
  <c r="J399" i="164"/>
  <c r="I399" i="164"/>
  <c r="H399" i="164"/>
  <c r="F399" i="164"/>
  <c r="D399" i="164"/>
  <c r="E399" i="164" s="1"/>
  <c r="B399" i="164"/>
  <c r="J398" i="164"/>
  <c r="I398" i="164"/>
  <c r="H398" i="164"/>
  <c r="F398" i="164"/>
  <c r="D398" i="164"/>
  <c r="E398" i="164" s="1"/>
  <c r="B398" i="164"/>
  <c r="J397" i="164"/>
  <c r="I397" i="164"/>
  <c r="H397" i="164"/>
  <c r="F397" i="164"/>
  <c r="D397" i="164"/>
  <c r="E397" i="164" s="1"/>
  <c r="B397" i="164"/>
  <c r="J396" i="164"/>
  <c r="I396" i="164"/>
  <c r="H396" i="164"/>
  <c r="F396" i="164"/>
  <c r="D396" i="164"/>
  <c r="E396" i="164" s="1"/>
  <c r="B396" i="164"/>
  <c r="J395" i="164"/>
  <c r="I395" i="164"/>
  <c r="H395" i="164"/>
  <c r="F395" i="164"/>
  <c r="D395" i="164"/>
  <c r="E395" i="164" s="1"/>
  <c r="B395" i="164"/>
  <c r="J394" i="164"/>
  <c r="I394" i="164"/>
  <c r="H394" i="164"/>
  <c r="F394" i="164"/>
  <c r="D394" i="164"/>
  <c r="E394" i="164" s="1"/>
  <c r="B394" i="164"/>
  <c r="J393" i="164"/>
  <c r="I393" i="164"/>
  <c r="H393" i="164"/>
  <c r="F393" i="164"/>
  <c r="D393" i="164"/>
  <c r="E393" i="164" s="1"/>
  <c r="B393" i="164"/>
  <c r="J392" i="164"/>
  <c r="I392" i="164"/>
  <c r="H392" i="164"/>
  <c r="F392" i="164"/>
  <c r="D392" i="164"/>
  <c r="E392" i="164" s="1"/>
  <c r="B392" i="164"/>
  <c r="J391" i="164"/>
  <c r="I391" i="164"/>
  <c r="H391" i="164"/>
  <c r="F391" i="164"/>
  <c r="D391" i="164"/>
  <c r="E391" i="164" s="1"/>
  <c r="B391" i="164"/>
  <c r="J390" i="164"/>
  <c r="I390" i="164"/>
  <c r="H390" i="164"/>
  <c r="F390" i="164"/>
  <c r="D390" i="164"/>
  <c r="E390" i="164" s="1"/>
  <c r="B390" i="164"/>
  <c r="J389" i="164"/>
  <c r="I389" i="164"/>
  <c r="H389" i="164"/>
  <c r="F389" i="164"/>
  <c r="D389" i="164"/>
  <c r="E389" i="164" s="1"/>
  <c r="B389" i="164"/>
  <c r="J388" i="164"/>
  <c r="I388" i="164"/>
  <c r="H388" i="164"/>
  <c r="F388" i="164"/>
  <c r="D388" i="164"/>
  <c r="E388" i="164" s="1"/>
  <c r="B388" i="164"/>
  <c r="J387" i="164"/>
  <c r="I387" i="164"/>
  <c r="H387" i="164"/>
  <c r="F387" i="164"/>
  <c r="D387" i="164"/>
  <c r="E387" i="164" s="1"/>
  <c r="B387" i="164"/>
  <c r="J386" i="164"/>
  <c r="I386" i="164"/>
  <c r="H386" i="164"/>
  <c r="F386" i="164"/>
  <c r="D386" i="164"/>
  <c r="E386" i="164" s="1"/>
  <c r="B386" i="164"/>
  <c r="J385" i="164"/>
  <c r="I385" i="164"/>
  <c r="H385" i="164"/>
  <c r="F385" i="164"/>
  <c r="D385" i="164"/>
  <c r="E385" i="164" s="1"/>
  <c r="B385" i="164"/>
  <c r="J384" i="164"/>
  <c r="I384" i="164"/>
  <c r="H384" i="164"/>
  <c r="F384" i="164"/>
  <c r="D384" i="164"/>
  <c r="E384" i="164" s="1"/>
  <c r="B384" i="164"/>
  <c r="J383" i="164"/>
  <c r="I383" i="164"/>
  <c r="H383" i="164"/>
  <c r="F383" i="164"/>
  <c r="D383" i="164"/>
  <c r="E383" i="164" s="1"/>
  <c r="B383" i="164"/>
  <c r="J382" i="164"/>
  <c r="I382" i="164"/>
  <c r="H382" i="164"/>
  <c r="F382" i="164"/>
  <c r="D382" i="164"/>
  <c r="E382" i="164" s="1"/>
  <c r="B382" i="164"/>
  <c r="J381" i="164"/>
  <c r="I381" i="164"/>
  <c r="H381" i="164"/>
  <c r="F381" i="164"/>
  <c r="D381" i="164"/>
  <c r="E381" i="164" s="1"/>
  <c r="B381" i="164"/>
  <c r="J380" i="164"/>
  <c r="I380" i="164"/>
  <c r="H380" i="164"/>
  <c r="F380" i="164"/>
  <c r="D380" i="164"/>
  <c r="E380" i="164" s="1"/>
  <c r="B380" i="164"/>
  <c r="J379" i="164"/>
  <c r="I379" i="164"/>
  <c r="H379" i="164"/>
  <c r="F379" i="164"/>
  <c r="D379" i="164"/>
  <c r="E379" i="164" s="1"/>
  <c r="B379" i="164"/>
  <c r="J378" i="164"/>
  <c r="I378" i="164"/>
  <c r="H378" i="164"/>
  <c r="F378" i="164"/>
  <c r="D378" i="164"/>
  <c r="E378" i="164" s="1"/>
  <c r="B378" i="164"/>
  <c r="J377" i="164"/>
  <c r="I377" i="164"/>
  <c r="H377" i="164"/>
  <c r="F377" i="164"/>
  <c r="D377" i="164"/>
  <c r="E377" i="164" s="1"/>
  <c r="B377" i="164"/>
  <c r="J376" i="164"/>
  <c r="I376" i="164"/>
  <c r="H376" i="164"/>
  <c r="F376" i="164"/>
  <c r="D376" i="164"/>
  <c r="E376" i="164" s="1"/>
  <c r="B376" i="164"/>
  <c r="J375" i="164"/>
  <c r="I375" i="164"/>
  <c r="H375" i="164"/>
  <c r="F375" i="164"/>
  <c r="D375" i="164"/>
  <c r="E375" i="164" s="1"/>
  <c r="B375" i="164"/>
  <c r="J374" i="164"/>
  <c r="I374" i="164"/>
  <c r="H374" i="164"/>
  <c r="F374" i="164"/>
  <c r="D374" i="164"/>
  <c r="E374" i="164" s="1"/>
  <c r="B374" i="164"/>
  <c r="J373" i="164"/>
  <c r="I373" i="164"/>
  <c r="H373" i="164"/>
  <c r="F373" i="164"/>
  <c r="D373" i="164"/>
  <c r="E373" i="164" s="1"/>
  <c r="B373" i="164"/>
  <c r="J372" i="164"/>
  <c r="I372" i="164"/>
  <c r="H372" i="164"/>
  <c r="F372" i="164"/>
  <c r="D372" i="164"/>
  <c r="E372" i="164" s="1"/>
  <c r="B372" i="164"/>
  <c r="J371" i="164"/>
  <c r="I371" i="164"/>
  <c r="H371" i="164"/>
  <c r="F371" i="164"/>
  <c r="D371" i="164"/>
  <c r="E371" i="164" s="1"/>
  <c r="B371" i="164"/>
  <c r="J370" i="164"/>
  <c r="I370" i="164"/>
  <c r="H370" i="164"/>
  <c r="F370" i="164"/>
  <c r="D370" i="164"/>
  <c r="E370" i="164" s="1"/>
  <c r="B370" i="164"/>
  <c r="J369" i="164"/>
  <c r="I369" i="164"/>
  <c r="H369" i="164"/>
  <c r="F369" i="164"/>
  <c r="D369" i="164"/>
  <c r="E369" i="164" s="1"/>
  <c r="B369" i="164"/>
  <c r="J368" i="164"/>
  <c r="I368" i="164"/>
  <c r="H368" i="164"/>
  <c r="F368" i="164"/>
  <c r="D368" i="164"/>
  <c r="E368" i="164" s="1"/>
  <c r="B368" i="164"/>
  <c r="J367" i="164"/>
  <c r="I367" i="164"/>
  <c r="H367" i="164"/>
  <c r="F367" i="164"/>
  <c r="D367" i="164"/>
  <c r="E367" i="164" s="1"/>
  <c r="B367" i="164"/>
  <c r="J366" i="164"/>
  <c r="I366" i="164"/>
  <c r="H366" i="164"/>
  <c r="F366" i="164"/>
  <c r="D366" i="164"/>
  <c r="E366" i="164" s="1"/>
  <c r="B366" i="164"/>
  <c r="J365" i="164"/>
  <c r="I365" i="164"/>
  <c r="H365" i="164"/>
  <c r="F365" i="164"/>
  <c r="D365" i="164"/>
  <c r="E365" i="164" s="1"/>
  <c r="B365" i="164"/>
  <c r="J364" i="164"/>
  <c r="I364" i="164"/>
  <c r="H364" i="164"/>
  <c r="F364" i="164"/>
  <c r="D364" i="164"/>
  <c r="E364" i="164" s="1"/>
  <c r="B364" i="164"/>
  <c r="J363" i="164"/>
  <c r="I363" i="164"/>
  <c r="H363" i="164"/>
  <c r="F363" i="164"/>
  <c r="D363" i="164"/>
  <c r="E363" i="164" s="1"/>
  <c r="B363" i="164"/>
  <c r="J362" i="164"/>
  <c r="I362" i="164"/>
  <c r="H362" i="164"/>
  <c r="F362" i="164"/>
  <c r="D362" i="164"/>
  <c r="E362" i="164" s="1"/>
  <c r="B362" i="164"/>
  <c r="J361" i="164"/>
  <c r="I361" i="164"/>
  <c r="H361" i="164"/>
  <c r="F361" i="164"/>
  <c r="D361" i="164"/>
  <c r="E361" i="164" s="1"/>
  <c r="B361" i="164"/>
  <c r="J360" i="164"/>
  <c r="I360" i="164"/>
  <c r="H360" i="164"/>
  <c r="F360" i="164"/>
  <c r="D360" i="164"/>
  <c r="E360" i="164" s="1"/>
  <c r="B360" i="164"/>
  <c r="J359" i="164"/>
  <c r="I359" i="164"/>
  <c r="H359" i="164"/>
  <c r="F359" i="164"/>
  <c r="D359" i="164"/>
  <c r="E359" i="164" s="1"/>
  <c r="B359" i="164"/>
  <c r="J358" i="164"/>
  <c r="I358" i="164"/>
  <c r="H358" i="164"/>
  <c r="F358" i="164"/>
  <c r="D358" i="164"/>
  <c r="E358" i="164" s="1"/>
  <c r="B358" i="164"/>
  <c r="J357" i="164"/>
  <c r="I357" i="164"/>
  <c r="H357" i="164"/>
  <c r="F357" i="164"/>
  <c r="D357" i="164"/>
  <c r="E357" i="164" s="1"/>
  <c r="B357" i="164"/>
  <c r="J356" i="164"/>
  <c r="I356" i="164"/>
  <c r="H356" i="164"/>
  <c r="F356" i="164"/>
  <c r="D356" i="164"/>
  <c r="E356" i="164" s="1"/>
  <c r="B356" i="164"/>
  <c r="J355" i="164"/>
  <c r="I355" i="164"/>
  <c r="H355" i="164"/>
  <c r="F355" i="164"/>
  <c r="D355" i="164"/>
  <c r="E355" i="164" s="1"/>
  <c r="B355" i="164"/>
  <c r="J354" i="164"/>
  <c r="I354" i="164"/>
  <c r="H354" i="164"/>
  <c r="F354" i="164"/>
  <c r="D354" i="164"/>
  <c r="E354" i="164" s="1"/>
  <c r="B354" i="164"/>
  <c r="J353" i="164"/>
  <c r="I353" i="164"/>
  <c r="H353" i="164"/>
  <c r="F353" i="164"/>
  <c r="D353" i="164"/>
  <c r="E353" i="164" s="1"/>
  <c r="B353" i="164"/>
  <c r="J352" i="164"/>
  <c r="I352" i="164"/>
  <c r="H352" i="164"/>
  <c r="F352" i="164"/>
  <c r="D352" i="164"/>
  <c r="E352" i="164" s="1"/>
  <c r="B352" i="164"/>
  <c r="J351" i="164"/>
  <c r="I351" i="164"/>
  <c r="H351" i="164"/>
  <c r="F351" i="164"/>
  <c r="D351" i="164"/>
  <c r="E351" i="164" s="1"/>
  <c r="B351" i="164"/>
  <c r="J350" i="164"/>
  <c r="I350" i="164"/>
  <c r="H350" i="164"/>
  <c r="F350" i="164"/>
  <c r="D350" i="164"/>
  <c r="E350" i="164" s="1"/>
  <c r="B350" i="164"/>
  <c r="J349" i="164"/>
  <c r="I349" i="164"/>
  <c r="H349" i="164"/>
  <c r="F349" i="164"/>
  <c r="D349" i="164"/>
  <c r="E349" i="164" s="1"/>
  <c r="B349" i="164"/>
  <c r="J348" i="164"/>
  <c r="I348" i="164"/>
  <c r="H348" i="164"/>
  <c r="F348" i="164"/>
  <c r="D348" i="164"/>
  <c r="E348" i="164" s="1"/>
  <c r="B348" i="164"/>
  <c r="J347" i="164"/>
  <c r="I347" i="164"/>
  <c r="H347" i="164"/>
  <c r="F347" i="164"/>
  <c r="D347" i="164"/>
  <c r="E347" i="164" s="1"/>
  <c r="B347" i="164"/>
  <c r="J346" i="164"/>
  <c r="I346" i="164"/>
  <c r="H346" i="164"/>
  <c r="F346" i="164"/>
  <c r="D346" i="164"/>
  <c r="E346" i="164" s="1"/>
  <c r="B346" i="164"/>
  <c r="J345" i="164"/>
  <c r="I345" i="164"/>
  <c r="H345" i="164"/>
  <c r="F345" i="164"/>
  <c r="D345" i="164"/>
  <c r="E345" i="164" s="1"/>
  <c r="B345" i="164"/>
  <c r="J344" i="164"/>
  <c r="I344" i="164"/>
  <c r="H344" i="164"/>
  <c r="F344" i="164"/>
  <c r="D344" i="164"/>
  <c r="E344" i="164" s="1"/>
  <c r="B344" i="164"/>
  <c r="J343" i="164"/>
  <c r="I343" i="164"/>
  <c r="H343" i="164"/>
  <c r="F343" i="164"/>
  <c r="D343" i="164"/>
  <c r="E343" i="164" s="1"/>
  <c r="B343" i="164"/>
  <c r="J342" i="164"/>
  <c r="I342" i="164"/>
  <c r="H342" i="164"/>
  <c r="F342" i="164"/>
  <c r="D342" i="164"/>
  <c r="E342" i="164" s="1"/>
  <c r="B342" i="164"/>
  <c r="J341" i="164"/>
  <c r="I341" i="164"/>
  <c r="H341" i="164"/>
  <c r="F341" i="164"/>
  <c r="D341" i="164"/>
  <c r="E341" i="164" s="1"/>
  <c r="B341" i="164"/>
  <c r="J340" i="164"/>
  <c r="I340" i="164"/>
  <c r="H340" i="164"/>
  <c r="F340" i="164"/>
  <c r="D340" i="164"/>
  <c r="E340" i="164" s="1"/>
  <c r="B340" i="164"/>
  <c r="J339" i="164"/>
  <c r="I339" i="164"/>
  <c r="H339" i="164"/>
  <c r="F339" i="164"/>
  <c r="D339" i="164"/>
  <c r="E339" i="164" s="1"/>
  <c r="B339" i="164"/>
  <c r="J338" i="164"/>
  <c r="I338" i="164"/>
  <c r="H338" i="164"/>
  <c r="F338" i="164"/>
  <c r="D338" i="164"/>
  <c r="E338" i="164" s="1"/>
  <c r="B338" i="164"/>
  <c r="J337" i="164"/>
  <c r="I337" i="164"/>
  <c r="H337" i="164"/>
  <c r="F337" i="164"/>
  <c r="D337" i="164"/>
  <c r="E337" i="164" s="1"/>
  <c r="B337" i="164"/>
  <c r="J336" i="164"/>
  <c r="I336" i="164"/>
  <c r="H336" i="164"/>
  <c r="F336" i="164"/>
  <c r="D336" i="164"/>
  <c r="E336" i="164" s="1"/>
  <c r="B336" i="164"/>
  <c r="J335" i="164"/>
  <c r="I335" i="164"/>
  <c r="H335" i="164"/>
  <c r="F335" i="164"/>
  <c r="D335" i="164"/>
  <c r="E335" i="164" s="1"/>
  <c r="B335" i="164"/>
  <c r="J334" i="164"/>
  <c r="I334" i="164"/>
  <c r="H334" i="164"/>
  <c r="F334" i="164"/>
  <c r="D334" i="164"/>
  <c r="E334" i="164" s="1"/>
  <c r="B334" i="164"/>
  <c r="J333" i="164"/>
  <c r="I333" i="164"/>
  <c r="H333" i="164"/>
  <c r="F333" i="164"/>
  <c r="D333" i="164"/>
  <c r="E333" i="164" s="1"/>
  <c r="B333" i="164"/>
  <c r="J332" i="164"/>
  <c r="I332" i="164"/>
  <c r="H332" i="164"/>
  <c r="F332" i="164"/>
  <c r="D332" i="164"/>
  <c r="E332" i="164" s="1"/>
  <c r="B332" i="164"/>
  <c r="J331" i="164"/>
  <c r="I331" i="164"/>
  <c r="H331" i="164"/>
  <c r="F331" i="164"/>
  <c r="D331" i="164"/>
  <c r="E331" i="164" s="1"/>
  <c r="B331" i="164"/>
  <c r="J330" i="164"/>
  <c r="I330" i="164"/>
  <c r="H330" i="164"/>
  <c r="F330" i="164"/>
  <c r="D330" i="164"/>
  <c r="E330" i="164" s="1"/>
  <c r="B330" i="164"/>
  <c r="J329" i="164"/>
  <c r="I329" i="164"/>
  <c r="H329" i="164"/>
  <c r="F329" i="164"/>
  <c r="D329" i="164"/>
  <c r="E329" i="164" s="1"/>
  <c r="B329" i="164"/>
  <c r="J328" i="164"/>
  <c r="I328" i="164"/>
  <c r="H328" i="164"/>
  <c r="F328" i="164"/>
  <c r="D328" i="164"/>
  <c r="E328" i="164" s="1"/>
  <c r="B328" i="164"/>
  <c r="J327" i="164"/>
  <c r="I327" i="164"/>
  <c r="H327" i="164"/>
  <c r="F327" i="164"/>
  <c r="D327" i="164"/>
  <c r="E327" i="164" s="1"/>
  <c r="B327" i="164"/>
  <c r="J326" i="164"/>
  <c r="I326" i="164"/>
  <c r="H326" i="164"/>
  <c r="F326" i="164"/>
  <c r="D326" i="164"/>
  <c r="E326" i="164" s="1"/>
  <c r="B326" i="164"/>
  <c r="J325" i="164"/>
  <c r="I325" i="164"/>
  <c r="H325" i="164"/>
  <c r="F325" i="164"/>
  <c r="D325" i="164"/>
  <c r="E325" i="164" s="1"/>
  <c r="B325" i="164"/>
  <c r="J324" i="164"/>
  <c r="I324" i="164"/>
  <c r="H324" i="164"/>
  <c r="F324" i="164"/>
  <c r="D324" i="164"/>
  <c r="E324" i="164" s="1"/>
  <c r="B324" i="164"/>
  <c r="J323" i="164"/>
  <c r="I323" i="164"/>
  <c r="H323" i="164"/>
  <c r="F323" i="164"/>
  <c r="D323" i="164"/>
  <c r="E323" i="164" s="1"/>
  <c r="B323" i="164"/>
  <c r="J322" i="164"/>
  <c r="I322" i="164"/>
  <c r="H322" i="164"/>
  <c r="F322" i="164"/>
  <c r="D322" i="164"/>
  <c r="E322" i="164" s="1"/>
  <c r="B322" i="164"/>
  <c r="J321" i="164"/>
  <c r="I321" i="164"/>
  <c r="H321" i="164"/>
  <c r="F321" i="164"/>
  <c r="D321" i="164"/>
  <c r="E321" i="164" s="1"/>
  <c r="B321" i="164"/>
  <c r="J320" i="164"/>
  <c r="I320" i="164"/>
  <c r="H320" i="164"/>
  <c r="F320" i="164"/>
  <c r="D320" i="164"/>
  <c r="E320" i="164" s="1"/>
  <c r="B320" i="164"/>
  <c r="J319" i="164"/>
  <c r="I319" i="164"/>
  <c r="H319" i="164"/>
  <c r="F319" i="164"/>
  <c r="D319" i="164"/>
  <c r="E319" i="164" s="1"/>
  <c r="B319" i="164"/>
  <c r="J318" i="164"/>
  <c r="I318" i="164"/>
  <c r="H318" i="164"/>
  <c r="F318" i="164"/>
  <c r="D318" i="164"/>
  <c r="E318" i="164" s="1"/>
  <c r="B318" i="164"/>
  <c r="J317" i="164"/>
  <c r="I317" i="164"/>
  <c r="H317" i="164"/>
  <c r="F317" i="164"/>
  <c r="D317" i="164"/>
  <c r="E317" i="164" s="1"/>
  <c r="B317" i="164"/>
  <c r="J316" i="164"/>
  <c r="I316" i="164"/>
  <c r="H316" i="164"/>
  <c r="F316" i="164"/>
  <c r="D316" i="164"/>
  <c r="E316" i="164" s="1"/>
  <c r="B316" i="164"/>
  <c r="J315" i="164"/>
  <c r="I315" i="164"/>
  <c r="H315" i="164"/>
  <c r="F315" i="164"/>
  <c r="D315" i="164"/>
  <c r="E315" i="164" s="1"/>
  <c r="B315" i="164"/>
  <c r="J314" i="164"/>
  <c r="I314" i="164"/>
  <c r="H314" i="164"/>
  <c r="F314" i="164"/>
  <c r="D314" i="164"/>
  <c r="E314" i="164" s="1"/>
  <c r="B314" i="164"/>
  <c r="J313" i="164"/>
  <c r="I313" i="164"/>
  <c r="H313" i="164"/>
  <c r="F313" i="164"/>
  <c r="D313" i="164"/>
  <c r="E313" i="164" s="1"/>
  <c r="B313" i="164"/>
  <c r="J312" i="164"/>
  <c r="I312" i="164"/>
  <c r="H312" i="164"/>
  <c r="F312" i="164"/>
  <c r="D312" i="164"/>
  <c r="E312" i="164" s="1"/>
  <c r="B312" i="164"/>
  <c r="J311" i="164"/>
  <c r="I311" i="164"/>
  <c r="H311" i="164"/>
  <c r="F311" i="164"/>
  <c r="D311" i="164"/>
  <c r="E311" i="164" s="1"/>
  <c r="B311" i="164"/>
  <c r="J310" i="164"/>
  <c r="I310" i="164"/>
  <c r="H310" i="164"/>
  <c r="F310" i="164"/>
  <c r="D310" i="164"/>
  <c r="E310" i="164" s="1"/>
  <c r="B310" i="164"/>
  <c r="J309" i="164"/>
  <c r="I309" i="164"/>
  <c r="H309" i="164"/>
  <c r="F309" i="164"/>
  <c r="D309" i="164"/>
  <c r="E309" i="164" s="1"/>
  <c r="B309" i="164"/>
  <c r="J308" i="164"/>
  <c r="I308" i="164"/>
  <c r="H308" i="164"/>
  <c r="F308" i="164"/>
  <c r="D308" i="164"/>
  <c r="E308" i="164" s="1"/>
  <c r="B308" i="164"/>
  <c r="J307" i="164"/>
  <c r="I307" i="164"/>
  <c r="H307" i="164"/>
  <c r="F307" i="164"/>
  <c r="D307" i="164"/>
  <c r="E307" i="164" s="1"/>
  <c r="B307" i="164"/>
  <c r="J306" i="164"/>
  <c r="I306" i="164"/>
  <c r="H306" i="164"/>
  <c r="F306" i="164"/>
  <c r="D306" i="164"/>
  <c r="E306" i="164" s="1"/>
  <c r="B306" i="164"/>
  <c r="J305" i="164"/>
  <c r="I305" i="164"/>
  <c r="H305" i="164"/>
  <c r="F305" i="164"/>
  <c r="D305" i="164"/>
  <c r="E305" i="164" s="1"/>
  <c r="B305" i="164"/>
  <c r="J304" i="164"/>
  <c r="I304" i="164"/>
  <c r="H304" i="164"/>
  <c r="F304" i="164"/>
  <c r="D304" i="164"/>
  <c r="E304" i="164" s="1"/>
  <c r="B304" i="164"/>
  <c r="J303" i="164"/>
  <c r="I303" i="164"/>
  <c r="H303" i="164"/>
  <c r="F303" i="164"/>
  <c r="D303" i="164"/>
  <c r="E303" i="164" s="1"/>
  <c r="B303" i="164"/>
  <c r="J302" i="164"/>
  <c r="I302" i="164"/>
  <c r="H302" i="164"/>
  <c r="F302" i="164"/>
  <c r="D302" i="164"/>
  <c r="E302" i="164" s="1"/>
  <c r="B302" i="164"/>
  <c r="J301" i="164"/>
  <c r="I301" i="164"/>
  <c r="H301" i="164"/>
  <c r="F301" i="164"/>
  <c r="D301" i="164"/>
  <c r="E301" i="164" s="1"/>
  <c r="B301" i="164"/>
  <c r="J300" i="164"/>
  <c r="I300" i="164"/>
  <c r="H300" i="164"/>
  <c r="F300" i="164"/>
  <c r="D300" i="164"/>
  <c r="E300" i="164" s="1"/>
  <c r="B300" i="164"/>
  <c r="J299" i="164"/>
  <c r="I299" i="164"/>
  <c r="H299" i="164"/>
  <c r="F299" i="164"/>
  <c r="D299" i="164"/>
  <c r="E299" i="164" s="1"/>
  <c r="B299" i="164"/>
  <c r="J298" i="164"/>
  <c r="I298" i="164"/>
  <c r="H298" i="164"/>
  <c r="F298" i="164"/>
  <c r="D298" i="164"/>
  <c r="E298" i="164" s="1"/>
  <c r="B298" i="164"/>
  <c r="J297" i="164"/>
  <c r="I297" i="164"/>
  <c r="H297" i="164"/>
  <c r="F297" i="164"/>
  <c r="D297" i="164"/>
  <c r="E297" i="164" s="1"/>
  <c r="B297" i="164"/>
  <c r="J296" i="164"/>
  <c r="I296" i="164"/>
  <c r="H296" i="164"/>
  <c r="F296" i="164"/>
  <c r="D296" i="164"/>
  <c r="E296" i="164" s="1"/>
  <c r="B296" i="164"/>
  <c r="J295" i="164"/>
  <c r="I295" i="164"/>
  <c r="H295" i="164"/>
  <c r="F295" i="164"/>
  <c r="D295" i="164"/>
  <c r="E295" i="164" s="1"/>
  <c r="B295" i="164"/>
  <c r="J294" i="164"/>
  <c r="I294" i="164"/>
  <c r="H294" i="164"/>
  <c r="F294" i="164"/>
  <c r="D294" i="164"/>
  <c r="E294" i="164" s="1"/>
  <c r="B294" i="164"/>
  <c r="J293" i="164"/>
  <c r="I293" i="164"/>
  <c r="H293" i="164"/>
  <c r="F293" i="164"/>
  <c r="D293" i="164"/>
  <c r="E293" i="164" s="1"/>
  <c r="B293" i="164"/>
  <c r="J292" i="164"/>
  <c r="I292" i="164"/>
  <c r="H292" i="164"/>
  <c r="F292" i="164"/>
  <c r="D292" i="164"/>
  <c r="E292" i="164" s="1"/>
  <c r="B292" i="164"/>
  <c r="J291" i="164"/>
  <c r="I291" i="164"/>
  <c r="H291" i="164"/>
  <c r="F291" i="164"/>
  <c r="D291" i="164"/>
  <c r="E291" i="164" s="1"/>
  <c r="B291" i="164"/>
  <c r="J290" i="164"/>
  <c r="I290" i="164"/>
  <c r="H290" i="164"/>
  <c r="F290" i="164"/>
  <c r="D290" i="164"/>
  <c r="E290" i="164" s="1"/>
  <c r="B290" i="164"/>
  <c r="J289" i="164"/>
  <c r="I289" i="164"/>
  <c r="H289" i="164"/>
  <c r="F289" i="164"/>
  <c r="D289" i="164"/>
  <c r="E289" i="164" s="1"/>
  <c r="B289" i="164"/>
  <c r="J288" i="164"/>
  <c r="I288" i="164"/>
  <c r="H288" i="164"/>
  <c r="F288" i="164"/>
  <c r="D288" i="164"/>
  <c r="E288" i="164" s="1"/>
  <c r="B288" i="164"/>
  <c r="J287" i="164"/>
  <c r="I287" i="164"/>
  <c r="H287" i="164"/>
  <c r="F287" i="164"/>
  <c r="D287" i="164"/>
  <c r="E287" i="164" s="1"/>
  <c r="B287" i="164"/>
  <c r="J286" i="164"/>
  <c r="I286" i="164"/>
  <c r="H286" i="164"/>
  <c r="F286" i="164"/>
  <c r="D286" i="164"/>
  <c r="E286" i="164" s="1"/>
  <c r="B286" i="164"/>
  <c r="J285" i="164"/>
  <c r="I285" i="164"/>
  <c r="H285" i="164"/>
  <c r="F285" i="164"/>
  <c r="D285" i="164"/>
  <c r="E285" i="164" s="1"/>
  <c r="B285" i="164"/>
  <c r="J284" i="164"/>
  <c r="I284" i="164"/>
  <c r="H284" i="164"/>
  <c r="F284" i="164"/>
  <c r="D284" i="164"/>
  <c r="E284" i="164" s="1"/>
  <c r="B284" i="164"/>
  <c r="J283" i="164"/>
  <c r="I283" i="164"/>
  <c r="H283" i="164"/>
  <c r="F283" i="164"/>
  <c r="D283" i="164"/>
  <c r="E283" i="164" s="1"/>
  <c r="B283" i="164"/>
  <c r="J282" i="164"/>
  <c r="I282" i="164"/>
  <c r="H282" i="164"/>
  <c r="F282" i="164"/>
  <c r="D282" i="164"/>
  <c r="E282" i="164" s="1"/>
  <c r="B282" i="164"/>
  <c r="J281" i="164"/>
  <c r="I281" i="164"/>
  <c r="H281" i="164"/>
  <c r="F281" i="164"/>
  <c r="D281" i="164"/>
  <c r="E281" i="164" s="1"/>
  <c r="B281" i="164"/>
  <c r="J280" i="164"/>
  <c r="I280" i="164"/>
  <c r="H280" i="164"/>
  <c r="F280" i="164"/>
  <c r="D280" i="164"/>
  <c r="E280" i="164" s="1"/>
  <c r="B280" i="164"/>
  <c r="J279" i="164"/>
  <c r="I279" i="164"/>
  <c r="H279" i="164"/>
  <c r="F279" i="164"/>
  <c r="D279" i="164"/>
  <c r="E279" i="164" s="1"/>
  <c r="B279" i="164"/>
  <c r="J278" i="164"/>
  <c r="I278" i="164"/>
  <c r="H278" i="164"/>
  <c r="F278" i="164"/>
  <c r="D278" i="164"/>
  <c r="E278" i="164" s="1"/>
  <c r="B278" i="164"/>
  <c r="J277" i="164"/>
  <c r="I277" i="164"/>
  <c r="H277" i="164"/>
  <c r="F277" i="164"/>
  <c r="D277" i="164"/>
  <c r="E277" i="164" s="1"/>
  <c r="B277" i="164"/>
  <c r="J276" i="164"/>
  <c r="I276" i="164"/>
  <c r="H276" i="164"/>
  <c r="F276" i="164"/>
  <c r="D276" i="164"/>
  <c r="E276" i="164" s="1"/>
  <c r="B276" i="164"/>
  <c r="J275" i="164"/>
  <c r="I275" i="164"/>
  <c r="H275" i="164"/>
  <c r="F275" i="164"/>
  <c r="D275" i="164"/>
  <c r="E275" i="164" s="1"/>
  <c r="B275" i="164"/>
  <c r="J274" i="164"/>
  <c r="I274" i="164"/>
  <c r="H274" i="164"/>
  <c r="F274" i="164"/>
  <c r="D274" i="164"/>
  <c r="E274" i="164" s="1"/>
  <c r="B274" i="164"/>
  <c r="J273" i="164"/>
  <c r="I273" i="164"/>
  <c r="H273" i="164"/>
  <c r="F273" i="164"/>
  <c r="D273" i="164"/>
  <c r="E273" i="164" s="1"/>
  <c r="B273" i="164"/>
  <c r="J272" i="164"/>
  <c r="I272" i="164"/>
  <c r="H272" i="164"/>
  <c r="F272" i="164"/>
  <c r="D272" i="164"/>
  <c r="E272" i="164" s="1"/>
  <c r="B272" i="164"/>
  <c r="J271" i="164"/>
  <c r="I271" i="164"/>
  <c r="H271" i="164"/>
  <c r="F271" i="164"/>
  <c r="D271" i="164"/>
  <c r="E271" i="164" s="1"/>
  <c r="B271" i="164"/>
  <c r="J270" i="164"/>
  <c r="I270" i="164"/>
  <c r="H270" i="164"/>
  <c r="F270" i="164"/>
  <c r="D270" i="164"/>
  <c r="E270" i="164" s="1"/>
  <c r="B270" i="164"/>
  <c r="J269" i="164"/>
  <c r="I269" i="164"/>
  <c r="H269" i="164"/>
  <c r="F269" i="164"/>
  <c r="D269" i="164"/>
  <c r="E269" i="164" s="1"/>
  <c r="B269" i="164"/>
  <c r="J268" i="164"/>
  <c r="I268" i="164"/>
  <c r="H268" i="164"/>
  <c r="F268" i="164"/>
  <c r="D268" i="164"/>
  <c r="E268" i="164" s="1"/>
  <c r="B268" i="164"/>
  <c r="J267" i="164"/>
  <c r="I267" i="164"/>
  <c r="H267" i="164"/>
  <c r="F267" i="164"/>
  <c r="D267" i="164"/>
  <c r="E267" i="164" s="1"/>
  <c r="B267" i="164"/>
  <c r="J266" i="164"/>
  <c r="I266" i="164"/>
  <c r="H266" i="164"/>
  <c r="F266" i="164"/>
  <c r="D266" i="164"/>
  <c r="E266" i="164" s="1"/>
  <c r="B266" i="164"/>
  <c r="J265" i="164"/>
  <c r="I265" i="164"/>
  <c r="H265" i="164"/>
  <c r="F265" i="164"/>
  <c r="D265" i="164"/>
  <c r="E265" i="164" s="1"/>
  <c r="B265" i="164"/>
  <c r="J264" i="164"/>
  <c r="I264" i="164"/>
  <c r="H264" i="164"/>
  <c r="F264" i="164"/>
  <c r="D264" i="164"/>
  <c r="E264" i="164" s="1"/>
  <c r="B264" i="164"/>
  <c r="J263" i="164"/>
  <c r="I263" i="164"/>
  <c r="H263" i="164"/>
  <c r="F263" i="164"/>
  <c r="D263" i="164"/>
  <c r="E263" i="164" s="1"/>
  <c r="B263" i="164"/>
  <c r="J262" i="164"/>
  <c r="I262" i="164"/>
  <c r="H262" i="164"/>
  <c r="F262" i="164"/>
  <c r="D262" i="164"/>
  <c r="E262" i="164" s="1"/>
  <c r="B262" i="164"/>
  <c r="J261" i="164"/>
  <c r="I261" i="164"/>
  <c r="H261" i="164"/>
  <c r="F261" i="164"/>
  <c r="D261" i="164"/>
  <c r="E261" i="164" s="1"/>
  <c r="B261" i="164"/>
  <c r="J260" i="164"/>
  <c r="I260" i="164"/>
  <c r="H260" i="164"/>
  <c r="F260" i="164"/>
  <c r="D260" i="164"/>
  <c r="E260" i="164" s="1"/>
  <c r="B260" i="164"/>
  <c r="J259" i="164"/>
  <c r="I259" i="164"/>
  <c r="H259" i="164"/>
  <c r="F259" i="164"/>
  <c r="D259" i="164"/>
  <c r="E259" i="164" s="1"/>
  <c r="B259" i="164"/>
  <c r="J258" i="164"/>
  <c r="I258" i="164"/>
  <c r="H258" i="164"/>
  <c r="F258" i="164"/>
  <c r="D258" i="164"/>
  <c r="E258" i="164" s="1"/>
  <c r="B258" i="164"/>
  <c r="J257" i="164"/>
  <c r="I257" i="164"/>
  <c r="H257" i="164"/>
  <c r="F257" i="164"/>
  <c r="D257" i="164"/>
  <c r="E257" i="164" s="1"/>
  <c r="B257" i="164"/>
  <c r="J256" i="164"/>
  <c r="I256" i="164"/>
  <c r="H256" i="164"/>
  <c r="F256" i="164"/>
  <c r="D256" i="164"/>
  <c r="E256" i="164" s="1"/>
  <c r="B256" i="164"/>
  <c r="J255" i="164"/>
  <c r="I255" i="164"/>
  <c r="H255" i="164"/>
  <c r="F255" i="164"/>
  <c r="D255" i="164"/>
  <c r="E255" i="164" s="1"/>
  <c r="B255" i="164"/>
  <c r="J254" i="164"/>
  <c r="I254" i="164"/>
  <c r="H254" i="164"/>
  <c r="F254" i="164"/>
  <c r="D254" i="164"/>
  <c r="E254" i="164" s="1"/>
  <c r="B254" i="164"/>
  <c r="J253" i="164"/>
  <c r="I253" i="164"/>
  <c r="H253" i="164"/>
  <c r="F253" i="164"/>
  <c r="D253" i="164"/>
  <c r="E253" i="164" s="1"/>
  <c r="B253" i="164"/>
  <c r="J252" i="164"/>
  <c r="I252" i="164"/>
  <c r="H252" i="164"/>
  <c r="F252" i="164"/>
  <c r="D252" i="164"/>
  <c r="E252" i="164" s="1"/>
  <c r="B252" i="164"/>
  <c r="J251" i="164"/>
  <c r="I251" i="164"/>
  <c r="H251" i="164"/>
  <c r="F251" i="164"/>
  <c r="D251" i="164"/>
  <c r="E251" i="164" s="1"/>
  <c r="B251" i="164"/>
  <c r="J250" i="164"/>
  <c r="I250" i="164"/>
  <c r="H250" i="164"/>
  <c r="F250" i="164"/>
  <c r="D250" i="164"/>
  <c r="E250" i="164" s="1"/>
  <c r="B250" i="164"/>
  <c r="J249" i="164"/>
  <c r="I249" i="164"/>
  <c r="H249" i="164"/>
  <c r="F249" i="164"/>
  <c r="D249" i="164"/>
  <c r="E249" i="164" s="1"/>
  <c r="B249" i="164"/>
  <c r="J248" i="164"/>
  <c r="I248" i="164"/>
  <c r="H248" i="164"/>
  <c r="F248" i="164"/>
  <c r="D248" i="164"/>
  <c r="E248" i="164" s="1"/>
  <c r="B248" i="164"/>
  <c r="J247" i="164"/>
  <c r="I247" i="164"/>
  <c r="H247" i="164"/>
  <c r="F247" i="164"/>
  <c r="D247" i="164"/>
  <c r="E247" i="164" s="1"/>
  <c r="B247" i="164"/>
  <c r="J246" i="164"/>
  <c r="I246" i="164"/>
  <c r="H246" i="164"/>
  <c r="F246" i="164"/>
  <c r="D246" i="164"/>
  <c r="E246" i="164" s="1"/>
  <c r="B246" i="164"/>
  <c r="J245" i="164"/>
  <c r="I245" i="164"/>
  <c r="H245" i="164"/>
  <c r="F245" i="164"/>
  <c r="D245" i="164"/>
  <c r="E245" i="164" s="1"/>
  <c r="B245" i="164"/>
  <c r="J244" i="164"/>
  <c r="I244" i="164"/>
  <c r="H244" i="164"/>
  <c r="F244" i="164"/>
  <c r="D244" i="164"/>
  <c r="E244" i="164" s="1"/>
  <c r="B244" i="164"/>
  <c r="J243" i="164"/>
  <c r="I243" i="164"/>
  <c r="H243" i="164"/>
  <c r="F243" i="164"/>
  <c r="D243" i="164"/>
  <c r="E243" i="164" s="1"/>
  <c r="B243" i="164"/>
  <c r="J242" i="164"/>
  <c r="I242" i="164"/>
  <c r="H242" i="164"/>
  <c r="F242" i="164"/>
  <c r="D242" i="164"/>
  <c r="E242" i="164" s="1"/>
  <c r="B242" i="164"/>
  <c r="J241" i="164"/>
  <c r="I241" i="164"/>
  <c r="H241" i="164"/>
  <c r="F241" i="164"/>
  <c r="D241" i="164"/>
  <c r="E241" i="164" s="1"/>
  <c r="B241" i="164"/>
  <c r="J240" i="164"/>
  <c r="I240" i="164"/>
  <c r="H240" i="164"/>
  <c r="F240" i="164"/>
  <c r="D240" i="164"/>
  <c r="E240" i="164" s="1"/>
  <c r="B240" i="164"/>
  <c r="J239" i="164"/>
  <c r="I239" i="164"/>
  <c r="H239" i="164"/>
  <c r="F239" i="164"/>
  <c r="D239" i="164"/>
  <c r="E239" i="164" s="1"/>
  <c r="B239" i="164"/>
  <c r="J238" i="164"/>
  <c r="I238" i="164"/>
  <c r="H238" i="164"/>
  <c r="F238" i="164"/>
  <c r="D238" i="164"/>
  <c r="E238" i="164" s="1"/>
  <c r="B238" i="164"/>
  <c r="J237" i="164"/>
  <c r="I237" i="164"/>
  <c r="H237" i="164"/>
  <c r="F237" i="164"/>
  <c r="D237" i="164"/>
  <c r="E237" i="164" s="1"/>
  <c r="B237" i="164"/>
  <c r="J236" i="164"/>
  <c r="I236" i="164"/>
  <c r="H236" i="164"/>
  <c r="F236" i="164"/>
  <c r="D236" i="164"/>
  <c r="E236" i="164" s="1"/>
  <c r="B236" i="164"/>
  <c r="J235" i="164"/>
  <c r="I235" i="164"/>
  <c r="H235" i="164"/>
  <c r="F235" i="164"/>
  <c r="D235" i="164"/>
  <c r="E235" i="164" s="1"/>
  <c r="B235" i="164"/>
  <c r="J234" i="164"/>
  <c r="I234" i="164"/>
  <c r="H234" i="164"/>
  <c r="F234" i="164"/>
  <c r="D234" i="164"/>
  <c r="E234" i="164" s="1"/>
  <c r="B234" i="164"/>
  <c r="J233" i="164"/>
  <c r="I233" i="164"/>
  <c r="H233" i="164"/>
  <c r="F233" i="164"/>
  <c r="E233" i="164"/>
  <c r="D233" i="164"/>
  <c r="B233" i="164"/>
  <c r="J232" i="164"/>
  <c r="I232" i="164"/>
  <c r="H232" i="164"/>
  <c r="F232" i="164"/>
  <c r="D232" i="164"/>
  <c r="E232" i="164" s="1"/>
  <c r="B232" i="164"/>
  <c r="J231" i="164"/>
  <c r="I231" i="164"/>
  <c r="H231" i="164"/>
  <c r="F231" i="164"/>
  <c r="D231" i="164"/>
  <c r="E231" i="164" s="1"/>
  <c r="B231" i="164"/>
  <c r="J230" i="164"/>
  <c r="I230" i="164"/>
  <c r="H230" i="164"/>
  <c r="F230" i="164"/>
  <c r="D230" i="164"/>
  <c r="E230" i="164" s="1"/>
  <c r="B230" i="164"/>
  <c r="J229" i="164"/>
  <c r="I229" i="164"/>
  <c r="H229" i="164"/>
  <c r="F229" i="164"/>
  <c r="D229" i="164"/>
  <c r="E229" i="164" s="1"/>
  <c r="B229" i="164"/>
  <c r="J228" i="164"/>
  <c r="I228" i="164"/>
  <c r="H228" i="164"/>
  <c r="F228" i="164"/>
  <c r="D228" i="164"/>
  <c r="E228" i="164" s="1"/>
  <c r="B228" i="164"/>
  <c r="J227" i="164"/>
  <c r="I227" i="164"/>
  <c r="H227" i="164"/>
  <c r="F227" i="164"/>
  <c r="D227" i="164"/>
  <c r="E227" i="164" s="1"/>
  <c r="B227" i="164"/>
  <c r="J226" i="164"/>
  <c r="I226" i="164"/>
  <c r="H226" i="164"/>
  <c r="F226" i="164"/>
  <c r="D226" i="164"/>
  <c r="E226" i="164" s="1"/>
  <c r="B226" i="164"/>
  <c r="J225" i="164"/>
  <c r="I225" i="164"/>
  <c r="H225" i="164"/>
  <c r="F225" i="164"/>
  <c r="D225" i="164"/>
  <c r="E225" i="164" s="1"/>
  <c r="B225" i="164"/>
  <c r="J224" i="164"/>
  <c r="I224" i="164"/>
  <c r="H224" i="164"/>
  <c r="F224" i="164"/>
  <c r="D224" i="164"/>
  <c r="E224" i="164" s="1"/>
  <c r="B224" i="164"/>
  <c r="J223" i="164"/>
  <c r="I223" i="164"/>
  <c r="H223" i="164"/>
  <c r="F223" i="164"/>
  <c r="D223" i="164"/>
  <c r="E223" i="164" s="1"/>
  <c r="B223" i="164"/>
  <c r="J222" i="164"/>
  <c r="I222" i="164"/>
  <c r="H222" i="164"/>
  <c r="F222" i="164"/>
  <c r="D222" i="164"/>
  <c r="E222" i="164" s="1"/>
  <c r="B222" i="164"/>
  <c r="J221" i="164"/>
  <c r="I221" i="164"/>
  <c r="H221" i="164"/>
  <c r="F221" i="164"/>
  <c r="D221" i="164"/>
  <c r="E221" i="164" s="1"/>
  <c r="B221" i="164"/>
  <c r="J220" i="164"/>
  <c r="I220" i="164"/>
  <c r="H220" i="164"/>
  <c r="F220" i="164"/>
  <c r="D220" i="164"/>
  <c r="E220" i="164" s="1"/>
  <c r="B220" i="164"/>
  <c r="J219" i="164"/>
  <c r="I219" i="164"/>
  <c r="H219" i="164"/>
  <c r="F219" i="164"/>
  <c r="D219" i="164"/>
  <c r="E219" i="164" s="1"/>
  <c r="B219" i="164"/>
  <c r="J218" i="164"/>
  <c r="I218" i="164"/>
  <c r="H218" i="164"/>
  <c r="F218" i="164"/>
  <c r="D218" i="164"/>
  <c r="E218" i="164" s="1"/>
  <c r="B218" i="164"/>
  <c r="J217" i="164"/>
  <c r="I217" i="164"/>
  <c r="H217" i="164"/>
  <c r="F217" i="164"/>
  <c r="D217" i="164"/>
  <c r="E217" i="164" s="1"/>
  <c r="B217" i="164"/>
  <c r="J216" i="164"/>
  <c r="I216" i="164"/>
  <c r="H216" i="164"/>
  <c r="F216" i="164"/>
  <c r="D216" i="164"/>
  <c r="E216" i="164" s="1"/>
  <c r="B216" i="164"/>
  <c r="J215" i="164"/>
  <c r="I215" i="164"/>
  <c r="H215" i="164"/>
  <c r="F215" i="164"/>
  <c r="D215" i="164"/>
  <c r="E215" i="164" s="1"/>
  <c r="B215" i="164"/>
  <c r="J214" i="164"/>
  <c r="I214" i="164"/>
  <c r="H214" i="164"/>
  <c r="F214" i="164"/>
  <c r="D214" i="164"/>
  <c r="E214" i="164" s="1"/>
  <c r="B214" i="164"/>
  <c r="J213" i="164"/>
  <c r="I213" i="164"/>
  <c r="H213" i="164"/>
  <c r="F213" i="164"/>
  <c r="D213" i="164"/>
  <c r="E213" i="164" s="1"/>
  <c r="B213" i="164"/>
  <c r="J212" i="164"/>
  <c r="I212" i="164"/>
  <c r="H212" i="164"/>
  <c r="F212" i="164"/>
  <c r="D212" i="164"/>
  <c r="E212" i="164" s="1"/>
  <c r="B212" i="164"/>
  <c r="J211" i="164"/>
  <c r="I211" i="164"/>
  <c r="H211" i="164"/>
  <c r="F211" i="164"/>
  <c r="D211" i="164"/>
  <c r="E211" i="164" s="1"/>
  <c r="B211" i="164"/>
  <c r="J210" i="164"/>
  <c r="I210" i="164"/>
  <c r="H210" i="164"/>
  <c r="F210" i="164"/>
  <c r="D210" i="164"/>
  <c r="E210" i="164" s="1"/>
  <c r="B210" i="164"/>
  <c r="J209" i="164"/>
  <c r="I209" i="164"/>
  <c r="H209" i="164"/>
  <c r="F209" i="164"/>
  <c r="D209" i="164"/>
  <c r="E209" i="164" s="1"/>
  <c r="B209" i="164"/>
  <c r="J208" i="164"/>
  <c r="I208" i="164"/>
  <c r="H208" i="164"/>
  <c r="F208" i="164"/>
  <c r="D208" i="164"/>
  <c r="E208" i="164" s="1"/>
  <c r="B208" i="164"/>
  <c r="J207" i="164"/>
  <c r="I207" i="164"/>
  <c r="H207" i="164"/>
  <c r="F207" i="164"/>
  <c r="D207" i="164"/>
  <c r="E207" i="164" s="1"/>
  <c r="B207" i="164"/>
  <c r="J206" i="164"/>
  <c r="I206" i="164"/>
  <c r="H206" i="164"/>
  <c r="F206" i="164"/>
  <c r="D206" i="164"/>
  <c r="E206" i="164" s="1"/>
  <c r="B206" i="164"/>
  <c r="J205" i="164"/>
  <c r="I205" i="164"/>
  <c r="H205" i="164"/>
  <c r="F205" i="164"/>
  <c r="D205" i="164"/>
  <c r="E205" i="164" s="1"/>
  <c r="B205" i="164"/>
  <c r="J204" i="164"/>
  <c r="I204" i="164"/>
  <c r="H204" i="164"/>
  <c r="F204" i="164"/>
  <c r="D204" i="164"/>
  <c r="E204" i="164" s="1"/>
  <c r="B204" i="164"/>
  <c r="J203" i="164"/>
  <c r="I203" i="164"/>
  <c r="H203" i="164"/>
  <c r="F203" i="164"/>
  <c r="D203" i="164"/>
  <c r="E203" i="164" s="1"/>
  <c r="B203" i="164"/>
  <c r="J202" i="164"/>
  <c r="I202" i="164"/>
  <c r="H202" i="164"/>
  <c r="F202" i="164"/>
  <c r="D202" i="164"/>
  <c r="E202" i="164" s="1"/>
  <c r="B202" i="164"/>
  <c r="J201" i="164"/>
  <c r="I201" i="164"/>
  <c r="H201" i="164"/>
  <c r="F201" i="164"/>
  <c r="D201" i="164"/>
  <c r="E201" i="164" s="1"/>
  <c r="B201" i="164"/>
  <c r="J200" i="164"/>
  <c r="I200" i="164"/>
  <c r="H200" i="164"/>
  <c r="F200" i="164"/>
  <c r="D200" i="164"/>
  <c r="E200" i="164" s="1"/>
  <c r="B200" i="164"/>
  <c r="J199" i="164"/>
  <c r="I199" i="164"/>
  <c r="H199" i="164"/>
  <c r="F199" i="164"/>
  <c r="D199" i="164"/>
  <c r="E199" i="164" s="1"/>
  <c r="B199" i="164"/>
  <c r="J198" i="164"/>
  <c r="I198" i="164"/>
  <c r="H198" i="164"/>
  <c r="F198" i="164"/>
  <c r="D198" i="164"/>
  <c r="E198" i="164" s="1"/>
  <c r="B198" i="164"/>
  <c r="J197" i="164"/>
  <c r="I197" i="164"/>
  <c r="H197" i="164"/>
  <c r="F197" i="164"/>
  <c r="D197" i="164"/>
  <c r="E197" i="164" s="1"/>
  <c r="B197" i="164"/>
  <c r="J196" i="164"/>
  <c r="I196" i="164"/>
  <c r="H196" i="164"/>
  <c r="F196" i="164"/>
  <c r="D196" i="164"/>
  <c r="E196" i="164" s="1"/>
  <c r="B196" i="164"/>
  <c r="J195" i="164"/>
  <c r="I195" i="164"/>
  <c r="H195" i="164"/>
  <c r="F195" i="164"/>
  <c r="D195" i="164"/>
  <c r="E195" i="164" s="1"/>
  <c r="B195" i="164"/>
  <c r="J194" i="164"/>
  <c r="I194" i="164"/>
  <c r="H194" i="164"/>
  <c r="F194" i="164"/>
  <c r="D194" i="164"/>
  <c r="E194" i="164" s="1"/>
  <c r="B194" i="164"/>
  <c r="J193" i="164"/>
  <c r="I193" i="164"/>
  <c r="H193" i="164"/>
  <c r="F193" i="164"/>
  <c r="D193" i="164"/>
  <c r="E193" i="164" s="1"/>
  <c r="B193" i="164"/>
  <c r="J192" i="164"/>
  <c r="I192" i="164"/>
  <c r="H192" i="164"/>
  <c r="F192" i="164"/>
  <c r="D192" i="164"/>
  <c r="E192" i="164" s="1"/>
  <c r="B192" i="164"/>
  <c r="J191" i="164"/>
  <c r="I191" i="164"/>
  <c r="H191" i="164"/>
  <c r="F191" i="164"/>
  <c r="D191" i="164"/>
  <c r="E191" i="164" s="1"/>
  <c r="B191" i="164"/>
  <c r="J190" i="164"/>
  <c r="I190" i="164"/>
  <c r="H190" i="164"/>
  <c r="F190" i="164"/>
  <c r="D190" i="164"/>
  <c r="E190" i="164" s="1"/>
  <c r="B190" i="164"/>
  <c r="J189" i="164"/>
  <c r="I189" i="164"/>
  <c r="H189" i="164"/>
  <c r="F189" i="164"/>
  <c r="D189" i="164"/>
  <c r="E189" i="164" s="1"/>
  <c r="B189" i="164"/>
  <c r="J188" i="164"/>
  <c r="I188" i="164"/>
  <c r="H188" i="164"/>
  <c r="F188" i="164"/>
  <c r="D188" i="164"/>
  <c r="E188" i="164" s="1"/>
  <c r="B188" i="164"/>
  <c r="J187" i="164"/>
  <c r="I187" i="164"/>
  <c r="H187" i="164"/>
  <c r="F187" i="164"/>
  <c r="D187" i="164"/>
  <c r="E187" i="164" s="1"/>
  <c r="B187" i="164"/>
  <c r="J186" i="164"/>
  <c r="I186" i="164"/>
  <c r="H186" i="164"/>
  <c r="F186" i="164"/>
  <c r="D186" i="164"/>
  <c r="E186" i="164" s="1"/>
  <c r="B186" i="164"/>
  <c r="J185" i="164"/>
  <c r="I185" i="164"/>
  <c r="H185" i="164"/>
  <c r="F185" i="164"/>
  <c r="D185" i="164"/>
  <c r="E185" i="164" s="1"/>
  <c r="B185" i="164"/>
  <c r="J184" i="164"/>
  <c r="I184" i="164"/>
  <c r="H184" i="164"/>
  <c r="F184" i="164"/>
  <c r="D184" i="164"/>
  <c r="E184" i="164" s="1"/>
  <c r="B184" i="164"/>
  <c r="J183" i="164"/>
  <c r="I183" i="164"/>
  <c r="H183" i="164"/>
  <c r="F183" i="164"/>
  <c r="D183" i="164"/>
  <c r="E183" i="164" s="1"/>
  <c r="B183" i="164"/>
  <c r="J182" i="164"/>
  <c r="I182" i="164"/>
  <c r="H182" i="164"/>
  <c r="F182" i="164"/>
  <c r="D182" i="164"/>
  <c r="E182" i="164" s="1"/>
  <c r="B182" i="164"/>
  <c r="J181" i="164"/>
  <c r="I181" i="164"/>
  <c r="H181" i="164"/>
  <c r="F181" i="164"/>
  <c r="D181" i="164"/>
  <c r="E181" i="164" s="1"/>
  <c r="B181" i="164"/>
  <c r="J180" i="164"/>
  <c r="I180" i="164"/>
  <c r="H180" i="164"/>
  <c r="F180" i="164"/>
  <c r="D180" i="164"/>
  <c r="E180" i="164" s="1"/>
  <c r="B180" i="164"/>
  <c r="J179" i="164"/>
  <c r="I179" i="164"/>
  <c r="H179" i="164"/>
  <c r="F179" i="164"/>
  <c r="D179" i="164"/>
  <c r="E179" i="164" s="1"/>
  <c r="B179" i="164"/>
  <c r="J178" i="164"/>
  <c r="I178" i="164"/>
  <c r="H178" i="164"/>
  <c r="F178" i="164"/>
  <c r="D178" i="164"/>
  <c r="E178" i="164" s="1"/>
  <c r="B178" i="164"/>
  <c r="J177" i="164"/>
  <c r="I177" i="164"/>
  <c r="H177" i="164"/>
  <c r="F177" i="164"/>
  <c r="D177" i="164"/>
  <c r="E177" i="164" s="1"/>
  <c r="B177" i="164"/>
  <c r="J176" i="164"/>
  <c r="I176" i="164"/>
  <c r="H176" i="164"/>
  <c r="F176" i="164"/>
  <c r="D176" i="164"/>
  <c r="E176" i="164" s="1"/>
  <c r="B176" i="164"/>
  <c r="J175" i="164"/>
  <c r="I175" i="164"/>
  <c r="H175" i="164"/>
  <c r="F175" i="164"/>
  <c r="D175" i="164"/>
  <c r="E175" i="164" s="1"/>
  <c r="B175" i="164"/>
  <c r="J174" i="164"/>
  <c r="I174" i="164"/>
  <c r="H174" i="164"/>
  <c r="F174" i="164"/>
  <c r="D174" i="164"/>
  <c r="E174" i="164" s="1"/>
  <c r="B174" i="164"/>
  <c r="J173" i="164"/>
  <c r="I173" i="164"/>
  <c r="H173" i="164"/>
  <c r="F173" i="164"/>
  <c r="D173" i="164"/>
  <c r="E173" i="164" s="1"/>
  <c r="B173" i="164"/>
  <c r="J172" i="164"/>
  <c r="I172" i="164"/>
  <c r="H172" i="164"/>
  <c r="F172" i="164"/>
  <c r="D172" i="164"/>
  <c r="E172" i="164" s="1"/>
  <c r="B172" i="164"/>
  <c r="J171" i="164"/>
  <c r="I171" i="164"/>
  <c r="H171" i="164"/>
  <c r="F171" i="164"/>
  <c r="D171" i="164"/>
  <c r="E171" i="164" s="1"/>
  <c r="B171" i="164"/>
  <c r="J170" i="164"/>
  <c r="I170" i="164"/>
  <c r="H170" i="164"/>
  <c r="F170" i="164"/>
  <c r="D170" i="164"/>
  <c r="E170" i="164" s="1"/>
  <c r="B170" i="164"/>
  <c r="J169" i="164"/>
  <c r="I169" i="164"/>
  <c r="H169" i="164"/>
  <c r="F169" i="164"/>
  <c r="D169" i="164"/>
  <c r="E169" i="164" s="1"/>
  <c r="B169" i="164"/>
  <c r="J168" i="164"/>
  <c r="I168" i="164"/>
  <c r="H168" i="164"/>
  <c r="F168" i="164"/>
  <c r="D168" i="164"/>
  <c r="E168" i="164" s="1"/>
  <c r="B168" i="164"/>
  <c r="J167" i="164"/>
  <c r="I167" i="164"/>
  <c r="H167" i="164"/>
  <c r="F167" i="164"/>
  <c r="D167" i="164"/>
  <c r="E167" i="164" s="1"/>
  <c r="B167" i="164"/>
  <c r="J166" i="164"/>
  <c r="I166" i="164"/>
  <c r="H166" i="164"/>
  <c r="F166" i="164"/>
  <c r="D166" i="164"/>
  <c r="E166" i="164" s="1"/>
  <c r="B166" i="164"/>
  <c r="J165" i="164"/>
  <c r="I165" i="164"/>
  <c r="H165" i="164"/>
  <c r="F165" i="164"/>
  <c r="D165" i="164"/>
  <c r="E165" i="164" s="1"/>
  <c r="B165" i="164"/>
  <c r="J164" i="164"/>
  <c r="I164" i="164"/>
  <c r="H164" i="164"/>
  <c r="F164" i="164"/>
  <c r="D164" i="164"/>
  <c r="E164" i="164" s="1"/>
  <c r="B164" i="164"/>
  <c r="J163" i="164"/>
  <c r="I163" i="164"/>
  <c r="H163" i="164"/>
  <c r="F163" i="164"/>
  <c r="D163" i="164"/>
  <c r="E163" i="164" s="1"/>
  <c r="B163" i="164"/>
  <c r="J162" i="164"/>
  <c r="I162" i="164"/>
  <c r="H162" i="164"/>
  <c r="F162" i="164"/>
  <c r="D162" i="164"/>
  <c r="E162" i="164" s="1"/>
  <c r="B162" i="164"/>
  <c r="J161" i="164"/>
  <c r="I161" i="164"/>
  <c r="H161" i="164"/>
  <c r="F161" i="164"/>
  <c r="D161" i="164"/>
  <c r="E161" i="164" s="1"/>
  <c r="B161" i="164"/>
  <c r="J160" i="164"/>
  <c r="I160" i="164"/>
  <c r="H160" i="164"/>
  <c r="F160" i="164"/>
  <c r="D160" i="164"/>
  <c r="E160" i="164" s="1"/>
  <c r="B160" i="164"/>
  <c r="J159" i="164"/>
  <c r="I159" i="164"/>
  <c r="H159" i="164"/>
  <c r="F159" i="164"/>
  <c r="D159" i="164"/>
  <c r="E159" i="164" s="1"/>
  <c r="B159" i="164"/>
  <c r="J158" i="164"/>
  <c r="I158" i="164"/>
  <c r="H158" i="164"/>
  <c r="F158" i="164"/>
  <c r="D158" i="164"/>
  <c r="E158" i="164" s="1"/>
  <c r="B158" i="164"/>
  <c r="J157" i="164"/>
  <c r="I157" i="164"/>
  <c r="H157" i="164"/>
  <c r="F157" i="164"/>
  <c r="D157" i="164"/>
  <c r="E157" i="164" s="1"/>
  <c r="B157" i="164"/>
  <c r="J156" i="164"/>
  <c r="I156" i="164"/>
  <c r="H156" i="164"/>
  <c r="F156" i="164"/>
  <c r="D156" i="164"/>
  <c r="E156" i="164" s="1"/>
  <c r="B156" i="164"/>
  <c r="J155" i="164"/>
  <c r="I155" i="164"/>
  <c r="H155" i="164"/>
  <c r="F155" i="164"/>
  <c r="D155" i="164"/>
  <c r="E155" i="164" s="1"/>
  <c r="B155" i="164"/>
  <c r="J154" i="164"/>
  <c r="I154" i="164"/>
  <c r="H154" i="164"/>
  <c r="F154" i="164"/>
  <c r="D154" i="164"/>
  <c r="E154" i="164" s="1"/>
  <c r="B154" i="164"/>
  <c r="J153" i="164"/>
  <c r="I153" i="164"/>
  <c r="H153" i="164"/>
  <c r="F153" i="164"/>
  <c r="D153" i="164"/>
  <c r="E153" i="164" s="1"/>
  <c r="B153" i="164"/>
  <c r="J152" i="164"/>
  <c r="I152" i="164"/>
  <c r="H152" i="164"/>
  <c r="F152" i="164"/>
  <c r="D152" i="164"/>
  <c r="E152" i="164" s="1"/>
  <c r="B152" i="164"/>
  <c r="J151" i="164"/>
  <c r="I151" i="164"/>
  <c r="H151" i="164"/>
  <c r="F151" i="164"/>
  <c r="D151" i="164"/>
  <c r="E151" i="164" s="1"/>
  <c r="B151" i="164"/>
  <c r="J150" i="164"/>
  <c r="I150" i="164"/>
  <c r="H150" i="164"/>
  <c r="F150" i="164"/>
  <c r="D150" i="164"/>
  <c r="E150" i="164" s="1"/>
  <c r="B150" i="164"/>
  <c r="J149" i="164"/>
  <c r="I149" i="164"/>
  <c r="H149" i="164"/>
  <c r="F149" i="164"/>
  <c r="D149" i="164"/>
  <c r="E149" i="164" s="1"/>
  <c r="B149" i="164"/>
  <c r="J148" i="164"/>
  <c r="I148" i="164"/>
  <c r="H148" i="164"/>
  <c r="F148" i="164"/>
  <c r="D148" i="164"/>
  <c r="E148" i="164" s="1"/>
  <c r="B148" i="164"/>
  <c r="J147" i="164"/>
  <c r="I147" i="164"/>
  <c r="H147" i="164"/>
  <c r="F147" i="164"/>
  <c r="D147" i="164"/>
  <c r="E147" i="164" s="1"/>
  <c r="B147" i="164"/>
  <c r="J146" i="164"/>
  <c r="I146" i="164"/>
  <c r="H146" i="164"/>
  <c r="F146" i="164"/>
  <c r="D146" i="164"/>
  <c r="E146" i="164" s="1"/>
  <c r="B146" i="164"/>
  <c r="J145" i="164"/>
  <c r="I145" i="164"/>
  <c r="H145" i="164"/>
  <c r="F145" i="164"/>
  <c r="D145" i="164"/>
  <c r="E145" i="164" s="1"/>
  <c r="B145" i="164"/>
  <c r="J144" i="164"/>
  <c r="I144" i="164"/>
  <c r="H144" i="164"/>
  <c r="F144" i="164"/>
  <c r="D144" i="164"/>
  <c r="E144" i="164" s="1"/>
  <c r="B144" i="164"/>
  <c r="J143" i="164"/>
  <c r="I143" i="164"/>
  <c r="H143" i="164"/>
  <c r="F143" i="164"/>
  <c r="D143" i="164"/>
  <c r="E143" i="164" s="1"/>
  <c r="B143" i="164"/>
  <c r="J142" i="164"/>
  <c r="I142" i="164"/>
  <c r="H142" i="164"/>
  <c r="F142" i="164"/>
  <c r="D142" i="164"/>
  <c r="E142" i="164" s="1"/>
  <c r="B142" i="164"/>
  <c r="J141" i="164"/>
  <c r="I141" i="164"/>
  <c r="H141" i="164"/>
  <c r="F141" i="164"/>
  <c r="D141" i="164"/>
  <c r="E141" i="164" s="1"/>
  <c r="B141" i="164"/>
  <c r="J140" i="164"/>
  <c r="I140" i="164"/>
  <c r="H140" i="164"/>
  <c r="F140" i="164"/>
  <c r="D140" i="164"/>
  <c r="E140" i="164" s="1"/>
  <c r="B140" i="164"/>
  <c r="J139" i="164"/>
  <c r="I139" i="164"/>
  <c r="H139" i="164"/>
  <c r="F139" i="164"/>
  <c r="D139" i="164"/>
  <c r="E139" i="164" s="1"/>
  <c r="B139" i="164"/>
  <c r="J138" i="164"/>
  <c r="I138" i="164"/>
  <c r="H138" i="164"/>
  <c r="F138" i="164"/>
  <c r="D138" i="164"/>
  <c r="E138" i="164" s="1"/>
  <c r="B138" i="164"/>
  <c r="J137" i="164"/>
  <c r="I137" i="164"/>
  <c r="H137" i="164"/>
  <c r="F137" i="164"/>
  <c r="D137" i="164"/>
  <c r="E137" i="164" s="1"/>
  <c r="B137" i="164"/>
  <c r="J136" i="164"/>
  <c r="I136" i="164"/>
  <c r="H136" i="164"/>
  <c r="F136" i="164"/>
  <c r="D136" i="164"/>
  <c r="E136" i="164" s="1"/>
  <c r="B136" i="164"/>
  <c r="J135" i="164"/>
  <c r="I135" i="164"/>
  <c r="H135" i="164"/>
  <c r="F135" i="164"/>
  <c r="D135" i="164"/>
  <c r="E135" i="164" s="1"/>
  <c r="B135" i="164"/>
  <c r="J134" i="164"/>
  <c r="I134" i="164"/>
  <c r="H134" i="164"/>
  <c r="F134" i="164"/>
  <c r="D134" i="164"/>
  <c r="E134" i="164" s="1"/>
  <c r="B134" i="164"/>
  <c r="J133" i="164"/>
  <c r="I133" i="164"/>
  <c r="H133" i="164"/>
  <c r="F133" i="164"/>
  <c r="D133" i="164"/>
  <c r="E133" i="164" s="1"/>
  <c r="B133" i="164"/>
  <c r="J132" i="164"/>
  <c r="I132" i="164"/>
  <c r="H132" i="164"/>
  <c r="F132" i="164"/>
  <c r="D132" i="164"/>
  <c r="E132" i="164" s="1"/>
  <c r="B132" i="164"/>
  <c r="J131" i="164"/>
  <c r="I131" i="164"/>
  <c r="H131" i="164"/>
  <c r="F131" i="164"/>
  <c r="D131" i="164"/>
  <c r="E131" i="164" s="1"/>
  <c r="B131" i="164"/>
  <c r="J130" i="164"/>
  <c r="I130" i="164"/>
  <c r="H130" i="164"/>
  <c r="F130" i="164"/>
  <c r="D130" i="164"/>
  <c r="E130" i="164" s="1"/>
  <c r="B130" i="164"/>
  <c r="J129" i="164"/>
  <c r="I129" i="164"/>
  <c r="H129" i="164"/>
  <c r="F129" i="164"/>
  <c r="D129" i="164"/>
  <c r="E129" i="164" s="1"/>
  <c r="B129" i="164"/>
  <c r="J128" i="164"/>
  <c r="I128" i="164"/>
  <c r="H128" i="164"/>
  <c r="F128" i="164"/>
  <c r="D128" i="164"/>
  <c r="E128" i="164" s="1"/>
  <c r="B128" i="164"/>
  <c r="J127" i="164"/>
  <c r="I127" i="164"/>
  <c r="H127" i="164"/>
  <c r="F127" i="164"/>
  <c r="D127" i="164"/>
  <c r="E127" i="164" s="1"/>
  <c r="B127" i="164"/>
  <c r="J126" i="164"/>
  <c r="I126" i="164"/>
  <c r="H126" i="164"/>
  <c r="F126" i="164"/>
  <c r="D126" i="164"/>
  <c r="E126" i="164" s="1"/>
  <c r="B126" i="164"/>
  <c r="J125" i="164"/>
  <c r="I125" i="164"/>
  <c r="H125" i="164"/>
  <c r="F125" i="164"/>
  <c r="D125" i="164"/>
  <c r="E125" i="164" s="1"/>
  <c r="B125" i="164"/>
  <c r="J124" i="164"/>
  <c r="I124" i="164"/>
  <c r="H124" i="164"/>
  <c r="F124" i="164"/>
  <c r="D124" i="164"/>
  <c r="E124" i="164" s="1"/>
  <c r="B124" i="164"/>
  <c r="J123" i="164"/>
  <c r="I123" i="164"/>
  <c r="H123" i="164"/>
  <c r="F123" i="164"/>
  <c r="D123" i="164"/>
  <c r="E123" i="164" s="1"/>
  <c r="B123" i="164"/>
  <c r="J122" i="164"/>
  <c r="I122" i="164"/>
  <c r="H122" i="164"/>
  <c r="F122" i="164"/>
  <c r="D122" i="164"/>
  <c r="E122" i="164" s="1"/>
  <c r="B122" i="164"/>
  <c r="J121" i="164"/>
  <c r="I121" i="164"/>
  <c r="H121" i="164"/>
  <c r="F121" i="164"/>
  <c r="D121" i="164"/>
  <c r="E121" i="164" s="1"/>
  <c r="B121" i="164"/>
  <c r="J120" i="164"/>
  <c r="I120" i="164"/>
  <c r="H120" i="164"/>
  <c r="F120" i="164"/>
  <c r="D120" i="164"/>
  <c r="E120" i="164" s="1"/>
  <c r="B120" i="164"/>
  <c r="J119" i="164"/>
  <c r="I119" i="164"/>
  <c r="H119" i="164"/>
  <c r="F119" i="164"/>
  <c r="D119" i="164"/>
  <c r="E119" i="164" s="1"/>
  <c r="B119" i="164"/>
  <c r="J118" i="164"/>
  <c r="I118" i="164"/>
  <c r="H118" i="164"/>
  <c r="F118" i="164"/>
  <c r="D118" i="164"/>
  <c r="E118" i="164" s="1"/>
  <c r="B118" i="164"/>
  <c r="J117" i="164"/>
  <c r="I117" i="164"/>
  <c r="H117" i="164"/>
  <c r="F117" i="164"/>
  <c r="D117" i="164"/>
  <c r="E117" i="164" s="1"/>
  <c r="B117" i="164"/>
  <c r="J116" i="164"/>
  <c r="I116" i="164"/>
  <c r="H116" i="164"/>
  <c r="F116" i="164"/>
  <c r="D116" i="164"/>
  <c r="E116" i="164" s="1"/>
  <c r="B116" i="164"/>
  <c r="J115" i="164"/>
  <c r="I115" i="164"/>
  <c r="H115" i="164"/>
  <c r="F115" i="164"/>
  <c r="D115" i="164"/>
  <c r="E115" i="164" s="1"/>
  <c r="B115" i="164"/>
  <c r="J114" i="164"/>
  <c r="I114" i="164"/>
  <c r="H114" i="164"/>
  <c r="F114" i="164"/>
  <c r="D114" i="164"/>
  <c r="E114" i="164" s="1"/>
  <c r="B114" i="164"/>
  <c r="J113" i="164"/>
  <c r="I113" i="164"/>
  <c r="H113" i="164"/>
  <c r="F113" i="164"/>
  <c r="D113" i="164"/>
  <c r="E113" i="164" s="1"/>
  <c r="B113" i="164"/>
  <c r="J112" i="164"/>
  <c r="I112" i="164"/>
  <c r="H112" i="164"/>
  <c r="F112" i="164"/>
  <c r="D112" i="164"/>
  <c r="E112" i="164" s="1"/>
  <c r="B112" i="164"/>
  <c r="J111" i="164"/>
  <c r="I111" i="164"/>
  <c r="H111" i="164"/>
  <c r="F111" i="164"/>
  <c r="D111" i="164"/>
  <c r="E111" i="164" s="1"/>
  <c r="B111" i="164"/>
  <c r="J110" i="164"/>
  <c r="I110" i="164"/>
  <c r="H110" i="164"/>
  <c r="F110" i="164"/>
  <c r="D110" i="164"/>
  <c r="E110" i="164" s="1"/>
  <c r="B110" i="164"/>
  <c r="J109" i="164"/>
  <c r="I109" i="164"/>
  <c r="H109" i="164"/>
  <c r="F109" i="164"/>
  <c r="D109" i="164"/>
  <c r="E109" i="164" s="1"/>
  <c r="B109" i="164"/>
  <c r="J108" i="164"/>
  <c r="I108" i="164"/>
  <c r="H108" i="164"/>
  <c r="F108" i="164"/>
  <c r="D108" i="164"/>
  <c r="E108" i="164" s="1"/>
  <c r="B108" i="164"/>
  <c r="J107" i="164"/>
  <c r="I107" i="164"/>
  <c r="H107" i="164"/>
  <c r="F107" i="164"/>
  <c r="D107" i="164"/>
  <c r="E107" i="164" s="1"/>
  <c r="B107" i="164"/>
  <c r="J106" i="164"/>
  <c r="I106" i="164"/>
  <c r="H106" i="164"/>
  <c r="F106" i="164"/>
  <c r="D106" i="164"/>
  <c r="E106" i="164" s="1"/>
  <c r="B106" i="164"/>
  <c r="J105" i="164"/>
  <c r="I105" i="164"/>
  <c r="H105" i="164"/>
  <c r="F105" i="164"/>
  <c r="D105" i="164"/>
  <c r="E105" i="164" s="1"/>
  <c r="B105" i="164"/>
  <c r="J104" i="164"/>
  <c r="I104" i="164"/>
  <c r="H104" i="164"/>
  <c r="F104" i="164"/>
  <c r="D104" i="164"/>
  <c r="E104" i="164" s="1"/>
  <c r="B104" i="164"/>
  <c r="J103" i="164"/>
  <c r="I103" i="164"/>
  <c r="H103" i="164"/>
  <c r="F103" i="164"/>
  <c r="D103" i="164"/>
  <c r="E103" i="164" s="1"/>
  <c r="B103" i="164"/>
  <c r="J102" i="164"/>
  <c r="I102" i="164"/>
  <c r="H102" i="164"/>
  <c r="F102" i="164"/>
  <c r="D102" i="164"/>
  <c r="E102" i="164" s="1"/>
  <c r="B102" i="164"/>
  <c r="J101" i="164"/>
  <c r="I101" i="164"/>
  <c r="H101" i="164"/>
  <c r="F101" i="164"/>
  <c r="D101" i="164"/>
  <c r="E101" i="164" s="1"/>
  <c r="B101" i="164"/>
  <c r="J100" i="164"/>
  <c r="I100" i="164"/>
  <c r="H100" i="164"/>
  <c r="F100" i="164"/>
  <c r="D100" i="164"/>
  <c r="E100" i="164" s="1"/>
  <c r="B100" i="164"/>
  <c r="J99" i="164"/>
  <c r="I99" i="164"/>
  <c r="H99" i="164"/>
  <c r="F99" i="164"/>
  <c r="D99" i="164"/>
  <c r="E99" i="164" s="1"/>
  <c r="B99" i="164"/>
  <c r="J98" i="164"/>
  <c r="I98" i="164"/>
  <c r="H98" i="164"/>
  <c r="F98" i="164"/>
  <c r="D98" i="164"/>
  <c r="E98" i="164" s="1"/>
  <c r="B98" i="164"/>
  <c r="J97" i="164"/>
  <c r="I97" i="164"/>
  <c r="H97" i="164"/>
  <c r="F97" i="164"/>
  <c r="D97" i="164"/>
  <c r="E97" i="164" s="1"/>
  <c r="B97" i="164"/>
  <c r="J96" i="164"/>
  <c r="I96" i="164"/>
  <c r="H96" i="164"/>
  <c r="F96" i="164"/>
  <c r="D96" i="164"/>
  <c r="E96" i="164" s="1"/>
  <c r="B96" i="164"/>
  <c r="J95" i="164"/>
  <c r="I95" i="164"/>
  <c r="H95" i="164"/>
  <c r="F95" i="164"/>
  <c r="D95" i="164"/>
  <c r="E95" i="164" s="1"/>
  <c r="B95" i="164"/>
  <c r="J94" i="164"/>
  <c r="I94" i="164"/>
  <c r="H94" i="164"/>
  <c r="F94" i="164"/>
  <c r="D94" i="164"/>
  <c r="E94" i="164" s="1"/>
  <c r="B94" i="164"/>
  <c r="J93" i="164"/>
  <c r="I93" i="164"/>
  <c r="H93" i="164"/>
  <c r="F93" i="164"/>
  <c r="D93" i="164"/>
  <c r="E93" i="164" s="1"/>
  <c r="B93" i="164"/>
  <c r="J92" i="164"/>
  <c r="I92" i="164"/>
  <c r="H92" i="164"/>
  <c r="F92" i="164"/>
  <c r="D92" i="164"/>
  <c r="E92" i="164" s="1"/>
  <c r="B92" i="164"/>
  <c r="J91" i="164"/>
  <c r="I91" i="164"/>
  <c r="H91" i="164"/>
  <c r="F91" i="164"/>
  <c r="D91" i="164"/>
  <c r="E91" i="164" s="1"/>
  <c r="B91" i="164"/>
  <c r="J90" i="164"/>
  <c r="I90" i="164"/>
  <c r="H90" i="164"/>
  <c r="F90" i="164"/>
  <c r="D90" i="164"/>
  <c r="E90" i="164" s="1"/>
  <c r="B90" i="164"/>
  <c r="J89" i="164"/>
  <c r="I89" i="164"/>
  <c r="H89" i="164"/>
  <c r="F89" i="164"/>
  <c r="D89" i="164"/>
  <c r="E89" i="164" s="1"/>
  <c r="B89" i="164"/>
  <c r="J88" i="164"/>
  <c r="I88" i="164"/>
  <c r="H88" i="164"/>
  <c r="F88" i="164"/>
  <c r="D88" i="164"/>
  <c r="E88" i="164" s="1"/>
  <c r="B88" i="164"/>
  <c r="J87" i="164"/>
  <c r="I87" i="164"/>
  <c r="H87" i="164"/>
  <c r="F87" i="164"/>
  <c r="D87" i="164"/>
  <c r="E87" i="164" s="1"/>
  <c r="B87" i="164"/>
  <c r="J86" i="164"/>
  <c r="I86" i="164"/>
  <c r="H86" i="164"/>
  <c r="F86" i="164"/>
  <c r="D86" i="164"/>
  <c r="E86" i="164" s="1"/>
  <c r="B86" i="164"/>
  <c r="J85" i="164"/>
  <c r="I85" i="164"/>
  <c r="H85" i="164"/>
  <c r="F85" i="164"/>
  <c r="D85" i="164"/>
  <c r="E85" i="164" s="1"/>
  <c r="B85" i="164"/>
  <c r="J84" i="164"/>
  <c r="I84" i="164"/>
  <c r="H84" i="164"/>
  <c r="F84" i="164"/>
  <c r="D84" i="164"/>
  <c r="E84" i="164" s="1"/>
  <c r="B84" i="164"/>
  <c r="J83" i="164"/>
  <c r="I83" i="164"/>
  <c r="H83" i="164"/>
  <c r="F83" i="164"/>
  <c r="D83" i="164"/>
  <c r="E83" i="164" s="1"/>
  <c r="B83" i="164"/>
  <c r="J82" i="164"/>
  <c r="I82" i="164"/>
  <c r="H82" i="164"/>
  <c r="F82" i="164"/>
  <c r="D82" i="164"/>
  <c r="E82" i="164" s="1"/>
  <c r="B82" i="164"/>
  <c r="J81" i="164"/>
  <c r="I81" i="164"/>
  <c r="H81" i="164"/>
  <c r="F81" i="164"/>
  <c r="D81" i="164"/>
  <c r="E81" i="164" s="1"/>
  <c r="B81" i="164"/>
  <c r="J80" i="164"/>
  <c r="I80" i="164"/>
  <c r="H80" i="164"/>
  <c r="F80" i="164"/>
  <c r="D80" i="164"/>
  <c r="E80" i="164" s="1"/>
  <c r="B80" i="164"/>
  <c r="J79" i="164"/>
  <c r="I79" i="164"/>
  <c r="H79" i="164"/>
  <c r="F79" i="164"/>
  <c r="D79" i="164"/>
  <c r="E79" i="164" s="1"/>
  <c r="B79" i="164"/>
  <c r="J78" i="164"/>
  <c r="I78" i="164"/>
  <c r="H78" i="164"/>
  <c r="F78" i="164"/>
  <c r="D78" i="164"/>
  <c r="E78" i="164" s="1"/>
  <c r="B78" i="164"/>
  <c r="J77" i="164"/>
  <c r="I77" i="164"/>
  <c r="H77" i="164"/>
  <c r="F77" i="164"/>
  <c r="D77" i="164"/>
  <c r="E77" i="164" s="1"/>
  <c r="B77" i="164"/>
  <c r="J76" i="164"/>
  <c r="I76" i="164"/>
  <c r="H76" i="164"/>
  <c r="F76" i="164"/>
  <c r="D76" i="164"/>
  <c r="E76" i="164" s="1"/>
  <c r="B76" i="164"/>
  <c r="J75" i="164"/>
  <c r="I75" i="164"/>
  <c r="H75" i="164"/>
  <c r="F75" i="164"/>
  <c r="D75" i="164"/>
  <c r="E75" i="164" s="1"/>
  <c r="B75" i="164"/>
  <c r="J74" i="164"/>
  <c r="I74" i="164"/>
  <c r="H74" i="164"/>
  <c r="F74" i="164"/>
  <c r="D74" i="164"/>
  <c r="E74" i="164" s="1"/>
  <c r="B74" i="164"/>
  <c r="J73" i="164"/>
  <c r="I73" i="164"/>
  <c r="H73" i="164"/>
  <c r="F73" i="164"/>
  <c r="D73" i="164"/>
  <c r="E73" i="164" s="1"/>
  <c r="B73" i="164"/>
  <c r="J72" i="164"/>
  <c r="I72" i="164"/>
  <c r="H72" i="164"/>
  <c r="F72" i="164"/>
  <c r="D72" i="164"/>
  <c r="E72" i="164" s="1"/>
  <c r="B72" i="164"/>
  <c r="J71" i="164"/>
  <c r="I71" i="164"/>
  <c r="H71" i="164"/>
  <c r="F71" i="164"/>
  <c r="D71" i="164"/>
  <c r="E71" i="164" s="1"/>
  <c r="B71" i="164"/>
  <c r="J70" i="164"/>
  <c r="I70" i="164"/>
  <c r="H70" i="164"/>
  <c r="F70" i="164"/>
  <c r="D70" i="164"/>
  <c r="E70" i="164" s="1"/>
  <c r="B70" i="164"/>
  <c r="J69" i="164"/>
  <c r="I69" i="164"/>
  <c r="H69" i="164"/>
  <c r="F69" i="164"/>
  <c r="D69" i="164"/>
  <c r="E69" i="164" s="1"/>
  <c r="B69" i="164"/>
  <c r="J68" i="164"/>
  <c r="I68" i="164"/>
  <c r="H68" i="164"/>
  <c r="F68" i="164"/>
  <c r="D68" i="164"/>
  <c r="E68" i="164" s="1"/>
  <c r="B68" i="164"/>
  <c r="J67" i="164"/>
  <c r="I67" i="164"/>
  <c r="H67" i="164"/>
  <c r="F67" i="164"/>
  <c r="D67" i="164"/>
  <c r="E67" i="164" s="1"/>
  <c r="B67" i="164"/>
  <c r="J66" i="164"/>
  <c r="I66" i="164"/>
  <c r="H66" i="164"/>
  <c r="F66" i="164"/>
  <c r="D66" i="164"/>
  <c r="E66" i="164" s="1"/>
  <c r="B66" i="164"/>
  <c r="J65" i="164"/>
  <c r="I65" i="164"/>
  <c r="H65" i="164"/>
  <c r="F65" i="164"/>
  <c r="D65" i="164"/>
  <c r="E65" i="164" s="1"/>
  <c r="B65" i="164"/>
  <c r="J64" i="164"/>
  <c r="I64" i="164"/>
  <c r="H64" i="164"/>
  <c r="F64" i="164"/>
  <c r="D64" i="164"/>
  <c r="E64" i="164" s="1"/>
  <c r="B64" i="164"/>
  <c r="J63" i="164"/>
  <c r="I63" i="164"/>
  <c r="H63" i="164"/>
  <c r="F63" i="164"/>
  <c r="D63" i="164"/>
  <c r="E63" i="164" s="1"/>
  <c r="B63" i="164"/>
  <c r="J62" i="164"/>
  <c r="I62" i="164"/>
  <c r="H62" i="164"/>
  <c r="F62" i="164"/>
  <c r="D62" i="164"/>
  <c r="E62" i="164" s="1"/>
  <c r="B62" i="164"/>
  <c r="J61" i="164"/>
  <c r="I61" i="164"/>
  <c r="H61" i="164"/>
  <c r="F61" i="164"/>
  <c r="D61" i="164"/>
  <c r="E61" i="164" s="1"/>
  <c r="B61" i="164"/>
  <c r="J60" i="164"/>
  <c r="I60" i="164"/>
  <c r="H60" i="164"/>
  <c r="F60" i="164"/>
  <c r="D60" i="164"/>
  <c r="E60" i="164" s="1"/>
  <c r="B60" i="164"/>
  <c r="J59" i="164"/>
  <c r="I59" i="164"/>
  <c r="H59" i="164"/>
  <c r="F59" i="164"/>
  <c r="D59" i="164"/>
  <c r="E59" i="164" s="1"/>
  <c r="B59" i="164"/>
  <c r="J58" i="164"/>
  <c r="I58" i="164"/>
  <c r="H58" i="164"/>
  <c r="F58" i="164"/>
  <c r="D58" i="164"/>
  <c r="E58" i="164" s="1"/>
  <c r="B58" i="164"/>
  <c r="J57" i="164"/>
  <c r="I57" i="164"/>
  <c r="H57" i="164"/>
  <c r="F57" i="164"/>
  <c r="D57" i="164"/>
  <c r="E57" i="164" s="1"/>
  <c r="B57" i="164"/>
  <c r="J56" i="164"/>
  <c r="I56" i="164"/>
  <c r="H56" i="164"/>
  <c r="F56" i="164"/>
  <c r="D56" i="164"/>
  <c r="E56" i="164" s="1"/>
  <c r="B56" i="164"/>
  <c r="J55" i="164"/>
  <c r="I55" i="164"/>
  <c r="H55" i="164"/>
  <c r="F55" i="164"/>
  <c r="D55" i="164"/>
  <c r="E55" i="164" s="1"/>
  <c r="B55" i="164"/>
  <c r="J54" i="164"/>
  <c r="I54" i="164"/>
  <c r="H54" i="164"/>
  <c r="F54" i="164"/>
  <c r="D54" i="164"/>
  <c r="E54" i="164" s="1"/>
  <c r="B54" i="164"/>
  <c r="J53" i="164"/>
  <c r="I53" i="164"/>
  <c r="H53" i="164"/>
  <c r="F53" i="164"/>
  <c r="D53" i="164"/>
  <c r="E53" i="164" s="1"/>
  <c r="B53" i="164"/>
  <c r="J52" i="164"/>
  <c r="I52" i="164"/>
  <c r="H52" i="164"/>
  <c r="F52" i="164"/>
  <c r="D52" i="164"/>
  <c r="E52" i="164" s="1"/>
  <c r="B52" i="164"/>
  <c r="J51" i="164"/>
  <c r="I51" i="164"/>
  <c r="H51" i="164"/>
  <c r="F51" i="164"/>
  <c r="D51" i="164"/>
  <c r="E51" i="164" s="1"/>
  <c r="B51" i="164"/>
  <c r="J50" i="164"/>
  <c r="I50" i="164"/>
  <c r="H50" i="164"/>
  <c r="F50" i="164"/>
  <c r="D50" i="164"/>
  <c r="E50" i="164" s="1"/>
  <c r="B50" i="164"/>
  <c r="J49" i="164"/>
  <c r="I49" i="164"/>
  <c r="H49" i="164"/>
  <c r="F49" i="164"/>
  <c r="D49" i="164"/>
  <c r="E49" i="164" s="1"/>
  <c r="B49" i="164"/>
  <c r="J48" i="164"/>
  <c r="I48" i="164"/>
  <c r="H48" i="164"/>
  <c r="F48" i="164"/>
  <c r="D48" i="164"/>
  <c r="E48" i="164" s="1"/>
  <c r="B48" i="164"/>
  <c r="J47" i="164"/>
  <c r="I47" i="164"/>
  <c r="H47" i="164"/>
  <c r="F47" i="164"/>
  <c r="D47" i="164"/>
  <c r="E47" i="164" s="1"/>
  <c r="B47" i="164"/>
  <c r="J46" i="164"/>
  <c r="I46" i="164"/>
  <c r="H46" i="164"/>
  <c r="F46" i="164"/>
  <c r="D46" i="164"/>
  <c r="E46" i="164" s="1"/>
  <c r="B46" i="164"/>
  <c r="J45" i="164"/>
  <c r="I45" i="164"/>
  <c r="H45" i="164"/>
  <c r="F45" i="164"/>
  <c r="D45" i="164"/>
  <c r="E45" i="164" s="1"/>
  <c r="B45" i="164"/>
  <c r="J44" i="164"/>
  <c r="I44" i="164"/>
  <c r="H44" i="164"/>
  <c r="F44" i="164"/>
  <c r="D44" i="164"/>
  <c r="E44" i="164" s="1"/>
  <c r="B44" i="164"/>
  <c r="J43" i="164"/>
  <c r="I43" i="164"/>
  <c r="H43" i="164"/>
  <c r="F43" i="164"/>
  <c r="D43" i="164"/>
  <c r="E43" i="164" s="1"/>
  <c r="B43" i="164"/>
  <c r="J42" i="164"/>
  <c r="I42" i="164"/>
  <c r="H42" i="164"/>
  <c r="F42" i="164"/>
  <c r="D42" i="164"/>
  <c r="E42" i="164" s="1"/>
  <c r="B42" i="164"/>
  <c r="J41" i="164"/>
  <c r="I41" i="164"/>
  <c r="H41" i="164"/>
  <c r="F41" i="164"/>
  <c r="D41" i="164"/>
  <c r="E41" i="164" s="1"/>
  <c r="B41" i="164"/>
  <c r="J40" i="164"/>
  <c r="I40" i="164"/>
  <c r="H40" i="164"/>
  <c r="F40" i="164"/>
  <c r="D40" i="164"/>
  <c r="E40" i="164" s="1"/>
  <c r="B40" i="164"/>
  <c r="J39" i="164"/>
  <c r="I39" i="164"/>
  <c r="H39" i="164"/>
  <c r="F39" i="164"/>
  <c r="D39" i="164"/>
  <c r="E39" i="164" s="1"/>
  <c r="B39" i="164"/>
  <c r="J38" i="164"/>
  <c r="I38" i="164"/>
  <c r="H38" i="164"/>
  <c r="F38" i="164"/>
  <c r="D38" i="164"/>
  <c r="E38" i="164" s="1"/>
  <c r="B38" i="164"/>
  <c r="J37" i="164"/>
  <c r="I37" i="164"/>
  <c r="H37" i="164"/>
  <c r="F37" i="164"/>
  <c r="D37" i="164"/>
  <c r="E37" i="164" s="1"/>
  <c r="B37" i="164"/>
  <c r="J36" i="164"/>
  <c r="I36" i="164"/>
  <c r="H36" i="164"/>
  <c r="F36" i="164"/>
  <c r="D36" i="164"/>
  <c r="E36" i="164" s="1"/>
  <c r="B36" i="164"/>
  <c r="J35" i="164"/>
  <c r="I35" i="164"/>
  <c r="H35" i="164"/>
  <c r="F35" i="164"/>
  <c r="D35" i="164"/>
  <c r="E35" i="164" s="1"/>
  <c r="B35" i="164"/>
  <c r="J34" i="164"/>
  <c r="I34" i="164"/>
  <c r="H34" i="164"/>
  <c r="F34" i="164"/>
  <c r="D34" i="164"/>
  <c r="E34" i="164" s="1"/>
  <c r="B34" i="164"/>
  <c r="J33" i="164"/>
  <c r="I33" i="164"/>
  <c r="H33" i="164"/>
  <c r="F33" i="164"/>
  <c r="D33" i="164"/>
  <c r="E33" i="164" s="1"/>
  <c r="B33" i="164"/>
  <c r="J32" i="164"/>
  <c r="I32" i="164"/>
  <c r="H32" i="164"/>
  <c r="G32" i="164"/>
  <c r="F32" i="164"/>
  <c r="D32" i="164"/>
  <c r="E32" i="164" s="1"/>
  <c r="B32" i="164"/>
  <c r="F31" i="164"/>
  <c r="K30" i="164"/>
  <c r="E27" i="164"/>
  <c r="M28" i="164" s="1"/>
  <c r="J61" i="165" s="1"/>
  <c r="K62" i="165" s="1"/>
  <c r="E26" i="164"/>
  <c r="J25" i="164"/>
  <c r="K25" i="164" s="1"/>
  <c r="A18" i="164"/>
  <c r="A17" i="164"/>
  <c r="A16" i="164"/>
  <c r="E13" i="164" a="1"/>
  <c r="E13" i="164" s="1"/>
  <c r="G12" i="164"/>
  <c r="C7" i="163"/>
  <c r="C4" i="163"/>
  <c r="C75" i="162"/>
  <c r="B74" i="162"/>
  <c r="C69" i="162"/>
  <c r="J67" i="162"/>
  <c r="B67" i="162"/>
  <c r="B66" i="162"/>
  <c r="C62" i="162"/>
  <c r="B61" i="162"/>
  <c r="C55" i="162"/>
  <c r="B54" i="162"/>
  <c r="C51" i="162"/>
  <c r="B50" i="162"/>
  <c r="B46" i="162"/>
  <c r="B45" i="162"/>
  <c r="C42" i="162"/>
  <c r="B41" i="162"/>
  <c r="K37" i="162"/>
  <c r="C36" i="162"/>
  <c r="C35" i="162"/>
  <c r="B34" i="162"/>
  <c r="B33" i="162"/>
  <c r="C29" i="162"/>
  <c r="B28" i="162"/>
  <c r="C24" i="162"/>
  <c r="C23" i="162"/>
  <c r="C22" i="162"/>
  <c r="C21" i="162"/>
  <c r="B20" i="162"/>
  <c r="B19" i="162"/>
  <c r="B18" i="162"/>
  <c r="B8" i="162"/>
  <c r="E6" i="162"/>
  <c r="E5" i="162"/>
  <c r="C5" i="163" s="1"/>
  <c r="E3" i="162"/>
  <c r="E4" i="162" s="1"/>
  <c r="E2" i="162"/>
  <c r="C3" i="163" s="1"/>
  <c r="J1243" i="161"/>
  <c r="I1243" i="161"/>
  <c r="H1243" i="161"/>
  <c r="F1243" i="161"/>
  <c r="D1243" i="161"/>
  <c r="E1243" i="161" s="1"/>
  <c r="B1243" i="161"/>
  <c r="J1242" i="161"/>
  <c r="I1242" i="161"/>
  <c r="H1242" i="161"/>
  <c r="F1242" i="161"/>
  <c r="D1242" i="161"/>
  <c r="E1242" i="161" s="1"/>
  <c r="B1242" i="161"/>
  <c r="J1241" i="161"/>
  <c r="I1241" i="161"/>
  <c r="H1241" i="161"/>
  <c r="F1241" i="161"/>
  <c r="D1241" i="161"/>
  <c r="E1241" i="161" s="1"/>
  <c r="B1241" i="161"/>
  <c r="J1240" i="161"/>
  <c r="I1240" i="161"/>
  <c r="H1240" i="161"/>
  <c r="F1240" i="161"/>
  <c r="D1240" i="161"/>
  <c r="E1240" i="161" s="1"/>
  <c r="B1240" i="161"/>
  <c r="J1239" i="161"/>
  <c r="I1239" i="161"/>
  <c r="H1239" i="161"/>
  <c r="F1239" i="161"/>
  <c r="D1239" i="161"/>
  <c r="E1239" i="161" s="1"/>
  <c r="B1239" i="161"/>
  <c r="J1238" i="161"/>
  <c r="I1238" i="161"/>
  <c r="H1238" i="161"/>
  <c r="F1238" i="161"/>
  <c r="D1238" i="161"/>
  <c r="E1238" i="161" s="1"/>
  <c r="B1238" i="161"/>
  <c r="J1237" i="161"/>
  <c r="I1237" i="161"/>
  <c r="H1237" i="161"/>
  <c r="F1237" i="161"/>
  <c r="D1237" i="161"/>
  <c r="E1237" i="161" s="1"/>
  <c r="B1237" i="161"/>
  <c r="J1236" i="161"/>
  <c r="I1236" i="161"/>
  <c r="H1236" i="161"/>
  <c r="F1236" i="161"/>
  <c r="D1236" i="161"/>
  <c r="E1236" i="161" s="1"/>
  <c r="B1236" i="161"/>
  <c r="J1235" i="161"/>
  <c r="I1235" i="161"/>
  <c r="H1235" i="161"/>
  <c r="F1235" i="161"/>
  <c r="D1235" i="161"/>
  <c r="E1235" i="161" s="1"/>
  <c r="B1235" i="161"/>
  <c r="J1234" i="161"/>
  <c r="I1234" i="161"/>
  <c r="H1234" i="161"/>
  <c r="F1234" i="161"/>
  <c r="D1234" i="161"/>
  <c r="E1234" i="161" s="1"/>
  <c r="B1234" i="161"/>
  <c r="J1233" i="161"/>
  <c r="I1233" i="161"/>
  <c r="H1233" i="161"/>
  <c r="F1233" i="161"/>
  <c r="D1233" i="161"/>
  <c r="E1233" i="161" s="1"/>
  <c r="B1233" i="161"/>
  <c r="J1232" i="161"/>
  <c r="I1232" i="161"/>
  <c r="H1232" i="161"/>
  <c r="F1232" i="161"/>
  <c r="D1232" i="161"/>
  <c r="E1232" i="161" s="1"/>
  <c r="B1232" i="161"/>
  <c r="J1231" i="161"/>
  <c r="I1231" i="161"/>
  <c r="H1231" i="161"/>
  <c r="F1231" i="161"/>
  <c r="D1231" i="161"/>
  <c r="E1231" i="161" s="1"/>
  <c r="B1231" i="161"/>
  <c r="J1230" i="161"/>
  <c r="I1230" i="161"/>
  <c r="H1230" i="161"/>
  <c r="F1230" i="161"/>
  <c r="D1230" i="161"/>
  <c r="E1230" i="161" s="1"/>
  <c r="B1230" i="161"/>
  <c r="J1229" i="161"/>
  <c r="I1229" i="161"/>
  <c r="H1229" i="161"/>
  <c r="F1229" i="161"/>
  <c r="D1229" i="161"/>
  <c r="E1229" i="161" s="1"/>
  <c r="B1229" i="161"/>
  <c r="J1228" i="161"/>
  <c r="I1228" i="161"/>
  <c r="H1228" i="161"/>
  <c r="F1228" i="161"/>
  <c r="D1228" i="161"/>
  <c r="E1228" i="161" s="1"/>
  <c r="B1228" i="161"/>
  <c r="J1227" i="161"/>
  <c r="I1227" i="161"/>
  <c r="H1227" i="161"/>
  <c r="F1227" i="161"/>
  <c r="D1227" i="161"/>
  <c r="E1227" i="161" s="1"/>
  <c r="B1227" i="161"/>
  <c r="J1226" i="161"/>
  <c r="I1226" i="161"/>
  <c r="H1226" i="161"/>
  <c r="F1226" i="161"/>
  <c r="D1226" i="161"/>
  <c r="E1226" i="161" s="1"/>
  <c r="B1226" i="161"/>
  <c r="J1225" i="161"/>
  <c r="I1225" i="161"/>
  <c r="H1225" i="161"/>
  <c r="F1225" i="161"/>
  <c r="D1225" i="161"/>
  <c r="E1225" i="161" s="1"/>
  <c r="B1225" i="161"/>
  <c r="J1224" i="161"/>
  <c r="I1224" i="161"/>
  <c r="H1224" i="161"/>
  <c r="F1224" i="161"/>
  <c r="D1224" i="161"/>
  <c r="E1224" i="161" s="1"/>
  <c r="B1224" i="161"/>
  <c r="J1223" i="161"/>
  <c r="I1223" i="161"/>
  <c r="H1223" i="161"/>
  <c r="F1223" i="161"/>
  <c r="D1223" i="161"/>
  <c r="E1223" i="161" s="1"/>
  <c r="B1223" i="161"/>
  <c r="J1222" i="161"/>
  <c r="I1222" i="161"/>
  <c r="H1222" i="161"/>
  <c r="F1222" i="161"/>
  <c r="D1222" i="161"/>
  <c r="E1222" i="161" s="1"/>
  <c r="B1222" i="161"/>
  <c r="J1221" i="161"/>
  <c r="I1221" i="161"/>
  <c r="H1221" i="161"/>
  <c r="F1221" i="161"/>
  <c r="D1221" i="161"/>
  <c r="E1221" i="161" s="1"/>
  <c r="B1221" i="161"/>
  <c r="J1220" i="161"/>
  <c r="I1220" i="161"/>
  <c r="H1220" i="161"/>
  <c r="F1220" i="161"/>
  <c r="D1220" i="161"/>
  <c r="E1220" i="161" s="1"/>
  <c r="B1220" i="161"/>
  <c r="J1219" i="161"/>
  <c r="I1219" i="161"/>
  <c r="H1219" i="161"/>
  <c r="F1219" i="161"/>
  <c r="D1219" i="161"/>
  <c r="E1219" i="161" s="1"/>
  <c r="B1219" i="161"/>
  <c r="J1218" i="161"/>
  <c r="I1218" i="161"/>
  <c r="H1218" i="161"/>
  <c r="F1218" i="161"/>
  <c r="D1218" i="161"/>
  <c r="E1218" i="161" s="1"/>
  <c r="B1218" i="161"/>
  <c r="J1217" i="161"/>
  <c r="I1217" i="161"/>
  <c r="H1217" i="161"/>
  <c r="F1217" i="161"/>
  <c r="D1217" i="161"/>
  <c r="E1217" i="161" s="1"/>
  <c r="B1217" i="161"/>
  <c r="J1216" i="161"/>
  <c r="I1216" i="161"/>
  <c r="H1216" i="161"/>
  <c r="F1216" i="161"/>
  <c r="D1216" i="161"/>
  <c r="E1216" i="161" s="1"/>
  <c r="B1216" i="161"/>
  <c r="J1215" i="161"/>
  <c r="I1215" i="161"/>
  <c r="H1215" i="161"/>
  <c r="F1215" i="161"/>
  <c r="D1215" i="161"/>
  <c r="E1215" i="161" s="1"/>
  <c r="B1215" i="161"/>
  <c r="J1214" i="161"/>
  <c r="I1214" i="161"/>
  <c r="H1214" i="161"/>
  <c r="F1214" i="161"/>
  <c r="D1214" i="161"/>
  <c r="E1214" i="161" s="1"/>
  <c r="B1214" i="161"/>
  <c r="J1213" i="161"/>
  <c r="I1213" i="161"/>
  <c r="H1213" i="161"/>
  <c r="F1213" i="161"/>
  <c r="D1213" i="161"/>
  <c r="E1213" i="161" s="1"/>
  <c r="B1213" i="161"/>
  <c r="J1212" i="161"/>
  <c r="I1212" i="161"/>
  <c r="H1212" i="161"/>
  <c r="F1212" i="161"/>
  <c r="D1212" i="161"/>
  <c r="E1212" i="161" s="1"/>
  <c r="B1212" i="161"/>
  <c r="J1211" i="161"/>
  <c r="I1211" i="161"/>
  <c r="H1211" i="161"/>
  <c r="F1211" i="161"/>
  <c r="D1211" i="161"/>
  <c r="E1211" i="161" s="1"/>
  <c r="B1211" i="161"/>
  <c r="J1210" i="161"/>
  <c r="I1210" i="161"/>
  <c r="H1210" i="161"/>
  <c r="F1210" i="161"/>
  <c r="D1210" i="161"/>
  <c r="E1210" i="161" s="1"/>
  <c r="B1210" i="161"/>
  <c r="J1209" i="161"/>
  <c r="I1209" i="161"/>
  <c r="H1209" i="161"/>
  <c r="F1209" i="161"/>
  <c r="D1209" i="161"/>
  <c r="E1209" i="161" s="1"/>
  <c r="B1209" i="161"/>
  <c r="J1208" i="161"/>
  <c r="I1208" i="161"/>
  <c r="H1208" i="161"/>
  <c r="F1208" i="161"/>
  <c r="D1208" i="161"/>
  <c r="E1208" i="161" s="1"/>
  <c r="B1208" i="161"/>
  <c r="J1207" i="161"/>
  <c r="I1207" i="161"/>
  <c r="H1207" i="161"/>
  <c r="F1207" i="161"/>
  <c r="D1207" i="161"/>
  <c r="E1207" i="161" s="1"/>
  <c r="B1207" i="161"/>
  <c r="J1206" i="161"/>
  <c r="I1206" i="161"/>
  <c r="H1206" i="161"/>
  <c r="F1206" i="161"/>
  <c r="D1206" i="161"/>
  <c r="E1206" i="161" s="1"/>
  <c r="B1206" i="161"/>
  <c r="J1205" i="161"/>
  <c r="I1205" i="161"/>
  <c r="H1205" i="161"/>
  <c r="F1205" i="161"/>
  <c r="D1205" i="161"/>
  <c r="E1205" i="161" s="1"/>
  <c r="B1205" i="161"/>
  <c r="J1204" i="161"/>
  <c r="I1204" i="161"/>
  <c r="H1204" i="161"/>
  <c r="F1204" i="161"/>
  <c r="D1204" i="161"/>
  <c r="E1204" i="161" s="1"/>
  <c r="B1204" i="161"/>
  <c r="J1203" i="161"/>
  <c r="I1203" i="161"/>
  <c r="H1203" i="161"/>
  <c r="F1203" i="161"/>
  <c r="D1203" i="161"/>
  <c r="E1203" i="161" s="1"/>
  <c r="B1203" i="161"/>
  <c r="J1202" i="161"/>
  <c r="I1202" i="161"/>
  <c r="H1202" i="161"/>
  <c r="F1202" i="161"/>
  <c r="D1202" i="161"/>
  <c r="E1202" i="161" s="1"/>
  <c r="B1202" i="161"/>
  <c r="J1201" i="161"/>
  <c r="I1201" i="161"/>
  <c r="H1201" i="161"/>
  <c r="F1201" i="161"/>
  <c r="D1201" i="161"/>
  <c r="E1201" i="161" s="1"/>
  <c r="B1201" i="161"/>
  <c r="J1200" i="161"/>
  <c r="I1200" i="161"/>
  <c r="H1200" i="161"/>
  <c r="F1200" i="161"/>
  <c r="D1200" i="161"/>
  <c r="E1200" i="161" s="1"/>
  <c r="B1200" i="161"/>
  <c r="J1199" i="161"/>
  <c r="I1199" i="161"/>
  <c r="H1199" i="161"/>
  <c r="F1199" i="161"/>
  <c r="D1199" i="161"/>
  <c r="E1199" i="161" s="1"/>
  <c r="B1199" i="161"/>
  <c r="J1198" i="161"/>
  <c r="I1198" i="161"/>
  <c r="H1198" i="161"/>
  <c r="F1198" i="161"/>
  <c r="D1198" i="161"/>
  <c r="E1198" i="161" s="1"/>
  <c r="B1198" i="161"/>
  <c r="J1197" i="161"/>
  <c r="I1197" i="161"/>
  <c r="H1197" i="161"/>
  <c r="F1197" i="161"/>
  <c r="D1197" i="161"/>
  <c r="E1197" i="161" s="1"/>
  <c r="B1197" i="161"/>
  <c r="J1196" i="161"/>
  <c r="I1196" i="161"/>
  <c r="H1196" i="161"/>
  <c r="F1196" i="161"/>
  <c r="D1196" i="161"/>
  <c r="E1196" i="161" s="1"/>
  <c r="B1196" i="161"/>
  <c r="J1195" i="161"/>
  <c r="I1195" i="161"/>
  <c r="H1195" i="161"/>
  <c r="F1195" i="161"/>
  <c r="D1195" i="161"/>
  <c r="E1195" i="161" s="1"/>
  <c r="B1195" i="161"/>
  <c r="J1194" i="161"/>
  <c r="I1194" i="161"/>
  <c r="H1194" i="161"/>
  <c r="F1194" i="161"/>
  <c r="D1194" i="161"/>
  <c r="E1194" i="161" s="1"/>
  <c r="B1194" i="161"/>
  <c r="J1193" i="161"/>
  <c r="I1193" i="161"/>
  <c r="H1193" i="161"/>
  <c r="F1193" i="161"/>
  <c r="D1193" i="161"/>
  <c r="E1193" i="161" s="1"/>
  <c r="B1193" i="161"/>
  <c r="J1192" i="161"/>
  <c r="I1192" i="161"/>
  <c r="H1192" i="161"/>
  <c r="F1192" i="161"/>
  <c r="D1192" i="161"/>
  <c r="E1192" i="161" s="1"/>
  <c r="B1192" i="161"/>
  <c r="J1191" i="161"/>
  <c r="I1191" i="161"/>
  <c r="H1191" i="161"/>
  <c r="F1191" i="161"/>
  <c r="D1191" i="161"/>
  <c r="E1191" i="161" s="1"/>
  <c r="B1191" i="161"/>
  <c r="J1190" i="161"/>
  <c r="I1190" i="161"/>
  <c r="H1190" i="161"/>
  <c r="F1190" i="161"/>
  <c r="D1190" i="161"/>
  <c r="E1190" i="161" s="1"/>
  <c r="B1190" i="161"/>
  <c r="J1189" i="161"/>
  <c r="I1189" i="161"/>
  <c r="H1189" i="161"/>
  <c r="F1189" i="161"/>
  <c r="D1189" i="161"/>
  <c r="E1189" i="161" s="1"/>
  <c r="B1189" i="161"/>
  <c r="J1188" i="161"/>
  <c r="I1188" i="161"/>
  <c r="H1188" i="161"/>
  <c r="F1188" i="161"/>
  <c r="D1188" i="161"/>
  <c r="E1188" i="161" s="1"/>
  <c r="B1188" i="161"/>
  <c r="J1187" i="161"/>
  <c r="I1187" i="161"/>
  <c r="H1187" i="161"/>
  <c r="F1187" i="161"/>
  <c r="D1187" i="161"/>
  <c r="E1187" i="161" s="1"/>
  <c r="B1187" i="161"/>
  <c r="J1186" i="161"/>
  <c r="I1186" i="161"/>
  <c r="H1186" i="161"/>
  <c r="F1186" i="161"/>
  <c r="D1186" i="161"/>
  <c r="E1186" i="161" s="1"/>
  <c r="B1186" i="161"/>
  <c r="J1185" i="161"/>
  <c r="I1185" i="161"/>
  <c r="H1185" i="161"/>
  <c r="F1185" i="161"/>
  <c r="D1185" i="161"/>
  <c r="E1185" i="161" s="1"/>
  <c r="B1185" i="161"/>
  <c r="J1184" i="161"/>
  <c r="I1184" i="161"/>
  <c r="H1184" i="161"/>
  <c r="F1184" i="161"/>
  <c r="D1184" i="161"/>
  <c r="E1184" i="161" s="1"/>
  <c r="B1184" i="161"/>
  <c r="J1183" i="161"/>
  <c r="I1183" i="161"/>
  <c r="H1183" i="161"/>
  <c r="F1183" i="161"/>
  <c r="D1183" i="161"/>
  <c r="E1183" i="161" s="1"/>
  <c r="B1183" i="161"/>
  <c r="J1182" i="161"/>
  <c r="I1182" i="161"/>
  <c r="H1182" i="161"/>
  <c r="F1182" i="161"/>
  <c r="D1182" i="161"/>
  <c r="E1182" i="161" s="1"/>
  <c r="B1182" i="161"/>
  <c r="J1181" i="161"/>
  <c r="I1181" i="161"/>
  <c r="H1181" i="161"/>
  <c r="F1181" i="161"/>
  <c r="D1181" i="161"/>
  <c r="E1181" i="161" s="1"/>
  <c r="B1181" i="161"/>
  <c r="J1180" i="161"/>
  <c r="I1180" i="161"/>
  <c r="H1180" i="161"/>
  <c r="F1180" i="161"/>
  <c r="D1180" i="161"/>
  <c r="E1180" i="161" s="1"/>
  <c r="B1180" i="161"/>
  <c r="J1179" i="161"/>
  <c r="I1179" i="161"/>
  <c r="H1179" i="161"/>
  <c r="F1179" i="161"/>
  <c r="D1179" i="161"/>
  <c r="E1179" i="161" s="1"/>
  <c r="B1179" i="161"/>
  <c r="J1178" i="161"/>
  <c r="I1178" i="161"/>
  <c r="H1178" i="161"/>
  <c r="F1178" i="161"/>
  <c r="D1178" i="161"/>
  <c r="E1178" i="161" s="1"/>
  <c r="B1178" i="161"/>
  <c r="J1177" i="161"/>
  <c r="I1177" i="161"/>
  <c r="H1177" i="161"/>
  <c r="F1177" i="161"/>
  <c r="D1177" i="161"/>
  <c r="E1177" i="161" s="1"/>
  <c r="B1177" i="161"/>
  <c r="J1176" i="161"/>
  <c r="I1176" i="161"/>
  <c r="H1176" i="161"/>
  <c r="F1176" i="161"/>
  <c r="D1176" i="161"/>
  <c r="E1176" i="161" s="1"/>
  <c r="B1176" i="161"/>
  <c r="J1175" i="161"/>
  <c r="I1175" i="161"/>
  <c r="H1175" i="161"/>
  <c r="F1175" i="161"/>
  <c r="D1175" i="161"/>
  <c r="E1175" i="161" s="1"/>
  <c r="B1175" i="161"/>
  <c r="J1174" i="161"/>
  <c r="I1174" i="161"/>
  <c r="H1174" i="161"/>
  <c r="F1174" i="161"/>
  <c r="D1174" i="161"/>
  <c r="E1174" i="161" s="1"/>
  <c r="B1174" i="161"/>
  <c r="J1173" i="161"/>
  <c r="I1173" i="161"/>
  <c r="H1173" i="161"/>
  <c r="F1173" i="161"/>
  <c r="D1173" i="161"/>
  <c r="E1173" i="161" s="1"/>
  <c r="B1173" i="161"/>
  <c r="J1172" i="161"/>
  <c r="I1172" i="161"/>
  <c r="H1172" i="161"/>
  <c r="F1172" i="161"/>
  <c r="D1172" i="161"/>
  <c r="E1172" i="161" s="1"/>
  <c r="B1172" i="161"/>
  <c r="J1171" i="161"/>
  <c r="I1171" i="161"/>
  <c r="H1171" i="161"/>
  <c r="F1171" i="161"/>
  <c r="D1171" i="161"/>
  <c r="E1171" i="161" s="1"/>
  <c r="B1171" i="161"/>
  <c r="J1170" i="161"/>
  <c r="I1170" i="161"/>
  <c r="H1170" i="161"/>
  <c r="F1170" i="161"/>
  <c r="D1170" i="161"/>
  <c r="E1170" i="161" s="1"/>
  <c r="B1170" i="161"/>
  <c r="J1169" i="161"/>
  <c r="I1169" i="161"/>
  <c r="H1169" i="161"/>
  <c r="F1169" i="161"/>
  <c r="D1169" i="161"/>
  <c r="E1169" i="161" s="1"/>
  <c r="B1169" i="161"/>
  <c r="J1168" i="161"/>
  <c r="I1168" i="161"/>
  <c r="H1168" i="161"/>
  <c r="F1168" i="161"/>
  <c r="D1168" i="161"/>
  <c r="E1168" i="161" s="1"/>
  <c r="B1168" i="161"/>
  <c r="J1167" i="161"/>
  <c r="I1167" i="161"/>
  <c r="H1167" i="161"/>
  <c r="F1167" i="161"/>
  <c r="D1167" i="161"/>
  <c r="E1167" i="161" s="1"/>
  <c r="B1167" i="161"/>
  <c r="J1166" i="161"/>
  <c r="I1166" i="161"/>
  <c r="H1166" i="161"/>
  <c r="F1166" i="161"/>
  <c r="D1166" i="161"/>
  <c r="E1166" i="161" s="1"/>
  <c r="B1166" i="161"/>
  <c r="J1165" i="161"/>
  <c r="I1165" i="161"/>
  <c r="H1165" i="161"/>
  <c r="F1165" i="161"/>
  <c r="D1165" i="161"/>
  <c r="E1165" i="161" s="1"/>
  <c r="B1165" i="161"/>
  <c r="J1164" i="161"/>
  <c r="I1164" i="161"/>
  <c r="H1164" i="161"/>
  <c r="F1164" i="161"/>
  <c r="D1164" i="161"/>
  <c r="E1164" i="161" s="1"/>
  <c r="B1164" i="161"/>
  <c r="J1163" i="161"/>
  <c r="I1163" i="161"/>
  <c r="H1163" i="161"/>
  <c r="F1163" i="161"/>
  <c r="D1163" i="161"/>
  <c r="E1163" i="161" s="1"/>
  <c r="B1163" i="161"/>
  <c r="J1162" i="161"/>
  <c r="I1162" i="161"/>
  <c r="H1162" i="161"/>
  <c r="F1162" i="161"/>
  <c r="D1162" i="161"/>
  <c r="E1162" i="161" s="1"/>
  <c r="B1162" i="161"/>
  <c r="J1161" i="161"/>
  <c r="I1161" i="161"/>
  <c r="H1161" i="161"/>
  <c r="F1161" i="161"/>
  <c r="D1161" i="161"/>
  <c r="E1161" i="161" s="1"/>
  <c r="B1161" i="161"/>
  <c r="J1160" i="161"/>
  <c r="I1160" i="161"/>
  <c r="H1160" i="161"/>
  <c r="F1160" i="161"/>
  <c r="D1160" i="161"/>
  <c r="E1160" i="161" s="1"/>
  <c r="B1160" i="161"/>
  <c r="J1159" i="161"/>
  <c r="I1159" i="161"/>
  <c r="H1159" i="161"/>
  <c r="F1159" i="161"/>
  <c r="D1159" i="161"/>
  <c r="E1159" i="161" s="1"/>
  <c r="B1159" i="161"/>
  <c r="J1158" i="161"/>
  <c r="I1158" i="161"/>
  <c r="H1158" i="161"/>
  <c r="F1158" i="161"/>
  <c r="D1158" i="161"/>
  <c r="E1158" i="161" s="1"/>
  <c r="B1158" i="161"/>
  <c r="J1157" i="161"/>
  <c r="I1157" i="161"/>
  <c r="H1157" i="161"/>
  <c r="F1157" i="161"/>
  <c r="D1157" i="161"/>
  <c r="E1157" i="161" s="1"/>
  <c r="B1157" i="161"/>
  <c r="J1156" i="161"/>
  <c r="I1156" i="161"/>
  <c r="H1156" i="161"/>
  <c r="F1156" i="161"/>
  <c r="D1156" i="161"/>
  <c r="E1156" i="161" s="1"/>
  <c r="B1156" i="161"/>
  <c r="J1155" i="161"/>
  <c r="I1155" i="161"/>
  <c r="H1155" i="161"/>
  <c r="F1155" i="161"/>
  <c r="D1155" i="161"/>
  <c r="E1155" i="161" s="1"/>
  <c r="B1155" i="161"/>
  <c r="J1154" i="161"/>
  <c r="I1154" i="161"/>
  <c r="H1154" i="161"/>
  <c r="F1154" i="161"/>
  <c r="D1154" i="161"/>
  <c r="E1154" i="161" s="1"/>
  <c r="B1154" i="161"/>
  <c r="J1153" i="161"/>
  <c r="I1153" i="161"/>
  <c r="H1153" i="161"/>
  <c r="F1153" i="161"/>
  <c r="D1153" i="161"/>
  <c r="E1153" i="161" s="1"/>
  <c r="B1153" i="161"/>
  <c r="J1152" i="161"/>
  <c r="I1152" i="161"/>
  <c r="H1152" i="161"/>
  <c r="F1152" i="161"/>
  <c r="D1152" i="161"/>
  <c r="E1152" i="161" s="1"/>
  <c r="B1152" i="161"/>
  <c r="J1151" i="161"/>
  <c r="I1151" i="161"/>
  <c r="H1151" i="161"/>
  <c r="F1151" i="161"/>
  <c r="D1151" i="161"/>
  <c r="E1151" i="161" s="1"/>
  <c r="B1151" i="161"/>
  <c r="J1150" i="161"/>
  <c r="I1150" i="161"/>
  <c r="H1150" i="161"/>
  <c r="F1150" i="161"/>
  <c r="D1150" i="161"/>
  <c r="E1150" i="161" s="1"/>
  <c r="B1150" i="161"/>
  <c r="J1149" i="161"/>
  <c r="I1149" i="161"/>
  <c r="H1149" i="161"/>
  <c r="F1149" i="161"/>
  <c r="D1149" i="161"/>
  <c r="E1149" i="161" s="1"/>
  <c r="B1149" i="161"/>
  <c r="J1148" i="161"/>
  <c r="I1148" i="161"/>
  <c r="H1148" i="161"/>
  <c r="F1148" i="161"/>
  <c r="D1148" i="161"/>
  <c r="E1148" i="161" s="1"/>
  <c r="B1148" i="161"/>
  <c r="J1147" i="161"/>
  <c r="I1147" i="161"/>
  <c r="H1147" i="161"/>
  <c r="F1147" i="161"/>
  <c r="D1147" i="161"/>
  <c r="E1147" i="161" s="1"/>
  <c r="B1147" i="161"/>
  <c r="J1146" i="161"/>
  <c r="I1146" i="161"/>
  <c r="H1146" i="161"/>
  <c r="F1146" i="161"/>
  <c r="D1146" i="161"/>
  <c r="E1146" i="161" s="1"/>
  <c r="B1146" i="161"/>
  <c r="J1145" i="161"/>
  <c r="I1145" i="161"/>
  <c r="H1145" i="161"/>
  <c r="F1145" i="161"/>
  <c r="D1145" i="161"/>
  <c r="E1145" i="161" s="1"/>
  <c r="B1145" i="161"/>
  <c r="J1144" i="161"/>
  <c r="I1144" i="161"/>
  <c r="H1144" i="161"/>
  <c r="F1144" i="161"/>
  <c r="D1144" i="161"/>
  <c r="E1144" i="161" s="1"/>
  <c r="B1144" i="161"/>
  <c r="J1143" i="161"/>
  <c r="I1143" i="161"/>
  <c r="H1143" i="161"/>
  <c r="F1143" i="161"/>
  <c r="D1143" i="161"/>
  <c r="E1143" i="161" s="1"/>
  <c r="B1143" i="161"/>
  <c r="J1142" i="161"/>
  <c r="I1142" i="161"/>
  <c r="H1142" i="161"/>
  <c r="F1142" i="161"/>
  <c r="D1142" i="161"/>
  <c r="E1142" i="161" s="1"/>
  <c r="B1142" i="161"/>
  <c r="J1141" i="161"/>
  <c r="I1141" i="161"/>
  <c r="H1141" i="161"/>
  <c r="F1141" i="161"/>
  <c r="D1141" i="161"/>
  <c r="E1141" i="161" s="1"/>
  <c r="B1141" i="161"/>
  <c r="J1140" i="161"/>
  <c r="I1140" i="161"/>
  <c r="H1140" i="161"/>
  <c r="F1140" i="161"/>
  <c r="D1140" i="161"/>
  <c r="E1140" i="161" s="1"/>
  <c r="B1140" i="161"/>
  <c r="J1139" i="161"/>
  <c r="I1139" i="161"/>
  <c r="H1139" i="161"/>
  <c r="F1139" i="161"/>
  <c r="D1139" i="161"/>
  <c r="E1139" i="161" s="1"/>
  <c r="B1139" i="161"/>
  <c r="J1138" i="161"/>
  <c r="I1138" i="161"/>
  <c r="H1138" i="161"/>
  <c r="F1138" i="161"/>
  <c r="D1138" i="161"/>
  <c r="E1138" i="161" s="1"/>
  <c r="B1138" i="161"/>
  <c r="J1137" i="161"/>
  <c r="I1137" i="161"/>
  <c r="H1137" i="161"/>
  <c r="F1137" i="161"/>
  <c r="D1137" i="161"/>
  <c r="E1137" i="161" s="1"/>
  <c r="B1137" i="161"/>
  <c r="J1136" i="161"/>
  <c r="I1136" i="161"/>
  <c r="H1136" i="161"/>
  <c r="F1136" i="161"/>
  <c r="D1136" i="161"/>
  <c r="E1136" i="161" s="1"/>
  <c r="B1136" i="161"/>
  <c r="J1135" i="161"/>
  <c r="I1135" i="161"/>
  <c r="H1135" i="161"/>
  <c r="F1135" i="161"/>
  <c r="D1135" i="161"/>
  <c r="E1135" i="161" s="1"/>
  <c r="B1135" i="161"/>
  <c r="J1134" i="161"/>
  <c r="I1134" i="161"/>
  <c r="H1134" i="161"/>
  <c r="F1134" i="161"/>
  <c r="D1134" i="161"/>
  <c r="E1134" i="161" s="1"/>
  <c r="B1134" i="161"/>
  <c r="J1133" i="161"/>
  <c r="I1133" i="161"/>
  <c r="H1133" i="161"/>
  <c r="F1133" i="161"/>
  <c r="D1133" i="161"/>
  <c r="E1133" i="161" s="1"/>
  <c r="B1133" i="161"/>
  <c r="J1132" i="161"/>
  <c r="I1132" i="161"/>
  <c r="H1132" i="161"/>
  <c r="F1132" i="161"/>
  <c r="D1132" i="161"/>
  <c r="E1132" i="161" s="1"/>
  <c r="B1132" i="161"/>
  <c r="J1131" i="161"/>
  <c r="I1131" i="161"/>
  <c r="H1131" i="161"/>
  <c r="F1131" i="161"/>
  <c r="D1131" i="161"/>
  <c r="E1131" i="161" s="1"/>
  <c r="B1131" i="161"/>
  <c r="J1130" i="161"/>
  <c r="I1130" i="161"/>
  <c r="H1130" i="161"/>
  <c r="F1130" i="161"/>
  <c r="D1130" i="161"/>
  <c r="E1130" i="161" s="1"/>
  <c r="B1130" i="161"/>
  <c r="J1129" i="161"/>
  <c r="I1129" i="161"/>
  <c r="H1129" i="161"/>
  <c r="F1129" i="161"/>
  <c r="D1129" i="161"/>
  <c r="E1129" i="161" s="1"/>
  <c r="B1129" i="161"/>
  <c r="J1128" i="161"/>
  <c r="I1128" i="161"/>
  <c r="H1128" i="161"/>
  <c r="F1128" i="161"/>
  <c r="D1128" i="161"/>
  <c r="E1128" i="161" s="1"/>
  <c r="B1128" i="161"/>
  <c r="J1127" i="161"/>
  <c r="I1127" i="161"/>
  <c r="H1127" i="161"/>
  <c r="F1127" i="161"/>
  <c r="D1127" i="161"/>
  <c r="E1127" i="161" s="1"/>
  <c r="B1127" i="161"/>
  <c r="J1126" i="161"/>
  <c r="I1126" i="161"/>
  <c r="H1126" i="161"/>
  <c r="F1126" i="161"/>
  <c r="D1126" i="161"/>
  <c r="E1126" i="161" s="1"/>
  <c r="B1126" i="161"/>
  <c r="J1125" i="161"/>
  <c r="I1125" i="161"/>
  <c r="H1125" i="161"/>
  <c r="F1125" i="161"/>
  <c r="D1125" i="161"/>
  <c r="E1125" i="161" s="1"/>
  <c r="B1125" i="161"/>
  <c r="J1124" i="161"/>
  <c r="I1124" i="161"/>
  <c r="H1124" i="161"/>
  <c r="F1124" i="161"/>
  <c r="D1124" i="161"/>
  <c r="E1124" i="161" s="1"/>
  <c r="B1124" i="161"/>
  <c r="J1123" i="161"/>
  <c r="I1123" i="161"/>
  <c r="H1123" i="161"/>
  <c r="F1123" i="161"/>
  <c r="D1123" i="161"/>
  <c r="E1123" i="161" s="1"/>
  <c r="B1123" i="161"/>
  <c r="J1122" i="161"/>
  <c r="I1122" i="161"/>
  <c r="H1122" i="161"/>
  <c r="F1122" i="161"/>
  <c r="D1122" i="161"/>
  <c r="E1122" i="161" s="1"/>
  <c r="B1122" i="161"/>
  <c r="J1121" i="161"/>
  <c r="I1121" i="161"/>
  <c r="H1121" i="161"/>
  <c r="F1121" i="161"/>
  <c r="D1121" i="161"/>
  <c r="E1121" i="161" s="1"/>
  <c r="B1121" i="161"/>
  <c r="J1120" i="161"/>
  <c r="I1120" i="161"/>
  <c r="H1120" i="161"/>
  <c r="F1120" i="161"/>
  <c r="D1120" i="161"/>
  <c r="E1120" i="161" s="1"/>
  <c r="B1120" i="161"/>
  <c r="J1119" i="161"/>
  <c r="I1119" i="161"/>
  <c r="H1119" i="161"/>
  <c r="F1119" i="161"/>
  <c r="D1119" i="161"/>
  <c r="E1119" i="161" s="1"/>
  <c r="B1119" i="161"/>
  <c r="J1118" i="161"/>
  <c r="I1118" i="161"/>
  <c r="H1118" i="161"/>
  <c r="F1118" i="161"/>
  <c r="D1118" i="161"/>
  <c r="E1118" i="161" s="1"/>
  <c r="B1118" i="161"/>
  <c r="J1117" i="161"/>
  <c r="I1117" i="161"/>
  <c r="H1117" i="161"/>
  <c r="F1117" i="161"/>
  <c r="D1117" i="161"/>
  <c r="E1117" i="161" s="1"/>
  <c r="B1117" i="161"/>
  <c r="J1116" i="161"/>
  <c r="I1116" i="161"/>
  <c r="H1116" i="161"/>
  <c r="F1116" i="161"/>
  <c r="D1116" i="161"/>
  <c r="E1116" i="161" s="1"/>
  <c r="B1116" i="161"/>
  <c r="J1115" i="161"/>
  <c r="I1115" i="161"/>
  <c r="H1115" i="161"/>
  <c r="F1115" i="161"/>
  <c r="D1115" i="161"/>
  <c r="E1115" i="161" s="1"/>
  <c r="B1115" i="161"/>
  <c r="J1114" i="161"/>
  <c r="I1114" i="161"/>
  <c r="H1114" i="161"/>
  <c r="F1114" i="161"/>
  <c r="D1114" i="161"/>
  <c r="E1114" i="161" s="1"/>
  <c r="B1114" i="161"/>
  <c r="J1113" i="161"/>
  <c r="I1113" i="161"/>
  <c r="H1113" i="161"/>
  <c r="F1113" i="161"/>
  <c r="D1113" i="161"/>
  <c r="E1113" i="161" s="1"/>
  <c r="B1113" i="161"/>
  <c r="J1112" i="161"/>
  <c r="I1112" i="161"/>
  <c r="H1112" i="161"/>
  <c r="F1112" i="161"/>
  <c r="D1112" i="161"/>
  <c r="E1112" i="161" s="1"/>
  <c r="B1112" i="161"/>
  <c r="J1111" i="161"/>
  <c r="I1111" i="161"/>
  <c r="H1111" i="161"/>
  <c r="F1111" i="161"/>
  <c r="D1111" i="161"/>
  <c r="E1111" i="161" s="1"/>
  <c r="B1111" i="161"/>
  <c r="J1110" i="161"/>
  <c r="I1110" i="161"/>
  <c r="H1110" i="161"/>
  <c r="F1110" i="161"/>
  <c r="D1110" i="161"/>
  <c r="E1110" i="161" s="1"/>
  <c r="B1110" i="161"/>
  <c r="J1109" i="161"/>
  <c r="I1109" i="161"/>
  <c r="H1109" i="161"/>
  <c r="F1109" i="161"/>
  <c r="D1109" i="161"/>
  <c r="E1109" i="161" s="1"/>
  <c r="B1109" i="161"/>
  <c r="J1108" i="161"/>
  <c r="I1108" i="161"/>
  <c r="H1108" i="161"/>
  <c r="F1108" i="161"/>
  <c r="D1108" i="161"/>
  <c r="E1108" i="161" s="1"/>
  <c r="B1108" i="161"/>
  <c r="J1107" i="161"/>
  <c r="I1107" i="161"/>
  <c r="H1107" i="161"/>
  <c r="F1107" i="161"/>
  <c r="D1107" i="161"/>
  <c r="E1107" i="161" s="1"/>
  <c r="B1107" i="161"/>
  <c r="J1106" i="161"/>
  <c r="I1106" i="161"/>
  <c r="H1106" i="161"/>
  <c r="F1106" i="161"/>
  <c r="D1106" i="161"/>
  <c r="E1106" i="161" s="1"/>
  <c r="B1106" i="161"/>
  <c r="J1105" i="161"/>
  <c r="I1105" i="161"/>
  <c r="H1105" i="161"/>
  <c r="F1105" i="161"/>
  <c r="D1105" i="161"/>
  <c r="E1105" i="161" s="1"/>
  <c r="B1105" i="161"/>
  <c r="J1104" i="161"/>
  <c r="I1104" i="161"/>
  <c r="H1104" i="161"/>
  <c r="F1104" i="161"/>
  <c r="D1104" i="161"/>
  <c r="E1104" i="161" s="1"/>
  <c r="B1104" i="161"/>
  <c r="J1103" i="161"/>
  <c r="I1103" i="161"/>
  <c r="H1103" i="161"/>
  <c r="F1103" i="161"/>
  <c r="D1103" i="161"/>
  <c r="E1103" i="161" s="1"/>
  <c r="B1103" i="161"/>
  <c r="J1102" i="161"/>
  <c r="I1102" i="161"/>
  <c r="H1102" i="161"/>
  <c r="F1102" i="161"/>
  <c r="D1102" i="161"/>
  <c r="E1102" i="161" s="1"/>
  <c r="B1102" i="161"/>
  <c r="J1101" i="161"/>
  <c r="I1101" i="161"/>
  <c r="H1101" i="161"/>
  <c r="F1101" i="161"/>
  <c r="D1101" i="161"/>
  <c r="E1101" i="161" s="1"/>
  <c r="B1101" i="161"/>
  <c r="J1100" i="161"/>
  <c r="I1100" i="161"/>
  <c r="H1100" i="161"/>
  <c r="F1100" i="161"/>
  <c r="D1100" i="161"/>
  <c r="E1100" i="161" s="1"/>
  <c r="B1100" i="161"/>
  <c r="J1099" i="161"/>
  <c r="I1099" i="161"/>
  <c r="H1099" i="161"/>
  <c r="F1099" i="161"/>
  <c r="D1099" i="161"/>
  <c r="E1099" i="161" s="1"/>
  <c r="B1099" i="161"/>
  <c r="J1098" i="161"/>
  <c r="I1098" i="161"/>
  <c r="H1098" i="161"/>
  <c r="F1098" i="161"/>
  <c r="D1098" i="161"/>
  <c r="E1098" i="161" s="1"/>
  <c r="B1098" i="161"/>
  <c r="J1097" i="161"/>
  <c r="I1097" i="161"/>
  <c r="H1097" i="161"/>
  <c r="F1097" i="161"/>
  <c r="D1097" i="161"/>
  <c r="E1097" i="161" s="1"/>
  <c r="B1097" i="161"/>
  <c r="J1096" i="161"/>
  <c r="I1096" i="161"/>
  <c r="H1096" i="161"/>
  <c r="F1096" i="161"/>
  <c r="D1096" i="161"/>
  <c r="E1096" i="161" s="1"/>
  <c r="B1096" i="161"/>
  <c r="J1095" i="161"/>
  <c r="I1095" i="161"/>
  <c r="H1095" i="161"/>
  <c r="F1095" i="161"/>
  <c r="D1095" i="161"/>
  <c r="E1095" i="161" s="1"/>
  <c r="B1095" i="161"/>
  <c r="J1094" i="161"/>
  <c r="I1094" i="161"/>
  <c r="H1094" i="161"/>
  <c r="F1094" i="161"/>
  <c r="D1094" i="161"/>
  <c r="E1094" i="161" s="1"/>
  <c r="B1094" i="161"/>
  <c r="J1093" i="161"/>
  <c r="I1093" i="161"/>
  <c r="H1093" i="161"/>
  <c r="F1093" i="161"/>
  <c r="D1093" i="161"/>
  <c r="E1093" i="161" s="1"/>
  <c r="B1093" i="161"/>
  <c r="J1092" i="161"/>
  <c r="I1092" i="161"/>
  <c r="H1092" i="161"/>
  <c r="F1092" i="161"/>
  <c r="D1092" i="161"/>
  <c r="E1092" i="161" s="1"/>
  <c r="B1092" i="161"/>
  <c r="J1091" i="161"/>
  <c r="I1091" i="161"/>
  <c r="H1091" i="161"/>
  <c r="F1091" i="161"/>
  <c r="D1091" i="161"/>
  <c r="E1091" i="161" s="1"/>
  <c r="B1091" i="161"/>
  <c r="J1090" i="161"/>
  <c r="I1090" i="161"/>
  <c r="H1090" i="161"/>
  <c r="F1090" i="161"/>
  <c r="D1090" i="161"/>
  <c r="E1090" i="161" s="1"/>
  <c r="B1090" i="161"/>
  <c r="J1089" i="161"/>
  <c r="I1089" i="161"/>
  <c r="H1089" i="161"/>
  <c r="F1089" i="161"/>
  <c r="D1089" i="161"/>
  <c r="E1089" i="161" s="1"/>
  <c r="B1089" i="161"/>
  <c r="J1088" i="161"/>
  <c r="I1088" i="161"/>
  <c r="H1088" i="161"/>
  <c r="F1088" i="161"/>
  <c r="D1088" i="161"/>
  <c r="E1088" i="161" s="1"/>
  <c r="B1088" i="161"/>
  <c r="J1087" i="161"/>
  <c r="I1087" i="161"/>
  <c r="H1087" i="161"/>
  <c r="F1087" i="161"/>
  <c r="D1087" i="161"/>
  <c r="E1087" i="161" s="1"/>
  <c r="B1087" i="161"/>
  <c r="J1086" i="161"/>
  <c r="I1086" i="161"/>
  <c r="H1086" i="161"/>
  <c r="F1086" i="161"/>
  <c r="D1086" i="161"/>
  <c r="E1086" i="161" s="1"/>
  <c r="B1086" i="161"/>
  <c r="J1085" i="161"/>
  <c r="I1085" i="161"/>
  <c r="H1085" i="161"/>
  <c r="F1085" i="161"/>
  <c r="D1085" i="161"/>
  <c r="E1085" i="161" s="1"/>
  <c r="B1085" i="161"/>
  <c r="J1084" i="161"/>
  <c r="I1084" i="161"/>
  <c r="H1084" i="161"/>
  <c r="F1084" i="161"/>
  <c r="D1084" i="161"/>
  <c r="E1084" i="161" s="1"/>
  <c r="B1084" i="161"/>
  <c r="J1083" i="161"/>
  <c r="I1083" i="161"/>
  <c r="H1083" i="161"/>
  <c r="F1083" i="161"/>
  <c r="D1083" i="161"/>
  <c r="E1083" i="161" s="1"/>
  <c r="B1083" i="161"/>
  <c r="J1082" i="161"/>
  <c r="I1082" i="161"/>
  <c r="H1082" i="161"/>
  <c r="F1082" i="161"/>
  <c r="D1082" i="161"/>
  <c r="E1082" i="161" s="1"/>
  <c r="B1082" i="161"/>
  <c r="J1081" i="161"/>
  <c r="I1081" i="161"/>
  <c r="H1081" i="161"/>
  <c r="F1081" i="161"/>
  <c r="D1081" i="161"/>
  <c r="E1081" i="161" s="1"/>
  <c r="B1081" i="161"/>
  <c r="J1080" i="161"/>
  <c r="I1080" i="161"/>
  <c r="H1080" i="161"/>
  <c r="F1080" i="161"/>
  <c r="D1080" i="161"/>
  <c r="E1080" i="161" s="1"/>
  <c r="B1080" i="161"/>
  <c r="J1079" i="161"/>
  <c r="I1079" i="161"/>
  <c r="H1079" i="161"/>
  <c r="F1079" i="161"/>
  <c r="D1079" i="161"/>
  <c r="E1079" i="161" s="1"/>
  <c r="B1079" i="161"/>
  <c r="J1078" i="161"/>
  <c r="I1078" i="161"/>
  <c r="H1078" i="161"/>
  <c r="F1078" i="161"/>
  <c r="D1078" i="161"/>
  <c r="E1078" i="161" s="1"/>
  <c r="B1078" i="161"/>
  <c r="J1077" i="161"/>
  <c r="I1077" i="161"/>
  <c r="H1077" i="161"/>
  <c r="F1077" i="161"/>
  <c r="D1077" i="161"/>
  <c r="E1077" i="161" s="1"/>
  <c r="B1077" i="161"/>
  <c r="J1076" i="161"/>
  <c r="I1076" i="161"/>
  <c r="H1076" i="161"/>
  <c r="F1076" i="161"/>
  <c r="D1076" i="161"/>
  <c r="E1076" i="161" s="1"/>
  <c r="B1076" i="161"/>
  <c r="J1075" i="161"/>
  <c r="I1075" i="161"/>
  <c r="H1075" i="161"/>
  <c r="F1075" i="161"/>
  <c r="D1075" i="161"/>
  <c r="E1075" i="161" s="1"/>
  <c r="B1075" i="161"/>
  <c r="J1074" i="161"/>
  <c r="I1074" i="161"/>
  <c r="H1074" i="161"/>
  <c r="F1074" i="161"/>
  <c r="D1074" i="161"/>
  <c r="E1074" i="161" s="1"/>
  <c r="B1074" i="161"/>
  <c r="J1073" i="161"/>
  <c r="I1073" i="161"/>
  <c r="H1073" i="161"/>
  <c r="F1073" i="161"/>
  <c r="D1073" i="161"/>
  <c r="E1073" i="161" s="1"/>
  <c r="B1073" i="161"/>
  <c r="J1072" i="161"/>
  <c r="I1072" i="161"/>
  <c r="H1072" i="161"/>
  <c r="F1072" i="161"/>
  <c r="D1072" i="161"/>
  <c r="E1072" i="161" s="1"/>
  <c r="B1072" i="161"/>
  <c r="J1071" i="161"/>
  <c r="I1071" i="161"/>
  <c r="H1071" i="161"/>
  <c r="F1071" i="161"/>
  <c r="D1071" i="161"/>
  <c r="E1071" i="161" s="1"/>
  <c r="B1071" i="161"/>
  <c r="J1070" i="161"/>
  <c r="I1070" i="161"/>
  <c r="H1070" i="161"/>
  <c r="F1070" i="161"/>
  <c r="D1070" i="161"/>
  <c r="E1070" i="161" s="1"/>
  <c r="B1070" i="161"/>
  <c r="J1069" i="161"/>
  <c r="I1069" i="161"/>
  <c r="H1069" i="161"/>
  <c r="F1069" i="161"/>
  <c r="D1069" i="161"/>
  <c r="E1069" i="161" s="1"/>
  <c r="B1069" i="161"/>
  <c r="J1068" i="161"/>
  <c r="I1068" i="161"/>
  <c r="H1068" i="161"/>
  <c r="F1068" i="161"/>
  <c r="D1068" i="161"/>
  <c r="E1068" i="161" s="1"/>
  <c r="B1068" i="161"/>
  <c r="J1067" i="161"/>
  <c r="I1067" i="161"/>
  <c r="H1067" i="161"/>
  <c r="F1067" i="161"/>
  <c r="D1067" i="161"/>
  <c r="E1067" i="161" s="1"/>
  <c r="B1067" i="161"/>
  <c r="J1066" i="161"/>
  <c r="I1066" i="161"/>
  <c r="H1066" i="161"/>
  <c r="F1066" i="161"/>
  <c r="D1066" i="161"/>
  <c r="E1066" i="161" s="1"/>
  <c r="B1066" i="161"/>
  <c r="J1065" i="161"/>
  <c r="I1065" i="161"/>
  <c r="H1065" i="161"/>
  <c r="F1065" i="161"/>
  <c r="D1065" i="161"/>
  <c r="E1065" i="161" s="1"/>
  <c r="B1065" i="161"/>
  <c r="J1064" i="161"/>
  <c r="I1064" i="161"/>
  <c r="H1064" i="161"/>
  <c r="F1064" i="161"/>
  <c r="D1064" i="161"/>
  <c r="E1064" i="161" s="1"/>
  <c r="B1064" i="161"/>
  <c r="J1063" i="161"/>
  <c r="I1063" i="161"/>
  <c r="H1063" i="161"/>
  <c r="F1063" i="161"/>
  <c r="D1063" i="161"/>
  <c r="E1063" i="161" s="1"/>
  <c r="B1063" i="161"/>
  <c r="J1062" i="161"/>
  <c r="I1062" i="161"/>
  <c r="H1062" i="161"/>
  <c r="F1062" i="161"/>
  <c r="D1062" i="161"/>
  <c r="E1062" i="161" s="1"/>
  <c r="B1062" i="161"/>
  <c r="J1061" i="161"/>
  <c r="I1061" i="161"/>
  <c r="H1061" i="161"/>
  <c r="F1061" i="161"/>
  <c r="D1061" i="161"/>
  <c r="E1061" i="161" s="1"/>
  <c r="B1061" i="161"/>
  <c r="J1060" i="161"/>
  <c r="I1060" i="161"/>
  <c r="H1060" i="161"/>
  <c r="F1060" i="161"/>
  <c r="D1060" i="161"/>
  <c r="E1060" i="161" s="1"/>
  <c r="B1060" i="161"/>
  <c r="J1059" i="161"/>
  <c r="I1059" i="161"/>
  <c r="H1059" i="161"/>
  <c r="F1059" i="161"/>
  <c r="D1059" i="161"/>
  <c r="E1059" i="161" s="1"/>
  <c r="B1059" i="161"/>
  <c r="J1058" i="161"/>
  <c r="I1058" i="161"/>
  <c r="H1058" i="161"/>
  <c r="F1058" i="161"/>
  <c r="D1058" i="161"/>
  <c r="E1058" i="161" s="1"/>
  <c r="B1058" i="161"/>
  <c r="J1057" i="161"/>
  <c r="I1057" i="161"/>
  <c r="H1057" i="161"/>
  <c r="F1057" i="161"/>
  <c r="D1057" i="161"/>
  <c r="E1057" i="161" s="1"/>
  <c r="B1057" i="161"/>
  <c r="J1056" i="161"/>
  <c r="I1056" i="161"/>
  <c r="H1056" i="161"/>
  <c r="F1056" i="161"/>
  <c r="D1056" i="161"/>
  <c r="E1056" i="161" s="1"/>
  <c r="B1056" i="161"/>
  <c r="J1055" i="161"/>
  <c r="I1055" i="161"/>
  <c r="H1055" i="161"/>
  <c r="F1055" i="161"/>
  <c r="D1055" i="161"/>
  <c r="E1055" i="161" s="1"/>
  <c r="B1055" i="161"/>
  <c r="J1054" i="161"/>
  <c r="I1054" i="161"/>
  <c r="H1054" i="161"/>
  <c r="F1054" i="161"/>
  <c r="D1054" i="161"/>
  <c r="E1054" i="161" s="1"/>
  <c r="B1054" i="161"/>
  <c r="J1053" i="161"/>
  <c r="I1053" i="161"/>
  <c r="H1053" i="161"/>
  <c r="F1053" i="161"/>
  <c r="D1053" i="161"/>
  <c r="E1053" i="161" s="1"/>
  <c r="B1053" i="161"/>
  <c r="J1052" i="161"/>
  <c r="I1052" i="161"/>
  <c r="H1052" i="161"/>
  <c r="F1052" i="161"/>
  <c r="D1052" i="161"/>
  <c r="E1052" i="161" s="1"/>
  <c r="B1052" i="161"/>
  <c r="J1051" i="161"/>
  <c r="I1051" i="161"/>
  <c r="H1051" i="161"/>
  <c r="F1051" i="161"/>
  <c r="D1051" i="161"/>
  <c r="E1051" i="161" s="1"/>
  <c r="B1051" i="161"/>
  <c r="J1050" i="161"/>
  <c r="I1050" i="161"/>
  <c r="H1050" i="161"/>
  <c r="F1050" i="161"/>
  <c r="D1050" i="161"/>
  <c r="E1050" i="161" s="1"/>
  <c r="B1050" i="161"/>
  <c r="J1049" i="161"/>
  <c r="I1049" i="161"/>
  <c r="H1049" i="161"/>
  <c r="F1049" i="161"/>
  <c r="D1049" i="161"/>
  <c r="E1049" i="161" s="1"/>
  <c r="B1049" i="161"/>
  <c r="J1048" i="161"/>
  <c r="I1048" i="161"/>
  <c r="H1048" i="161"/>
  <c r="F1048" i="161"/>
  <c r="D1048" i="161"/>
  <c r="E1048" i="161" s="1"/>
  <c r="B1048" i="161"/>
  <c r="J1047" i="161"/>
  <c r="I1047" i="161"/>
  <c r="H1047" i="161"/>
  <c r="F1047" i="161"/>
  <c r="D1047" i="161"/>
  <c r="E1047" i="161" s="1"/>
  <c r="B1047" i="161"/>
  <c r="J1046" i="161"/>
  <c r="I1046" i="161"/>
  <c r="H1046" i="161"/>
  <c r="F1046" i="161"/>
  <c r="D1046" i="161"/>
  <c r="E1046" i="161" s="1"/>
  <c r="B1046" i="161"/>
  <c r="J1045" i="161"/>
  <c r="I1045" i="161"/>
  <c r="H1045" i="161"/>
  <c r="F1045" i="161"/>
  <c r="D1045" i="161"/>
  <c r="E1045" i="161" s="1"/>
  <c r="B1045" i="161"/>
  <c r="J1044" i="161"/>
  <c r="I1044" i="161"/>
  <c r="H1044" i="161"/>
  <c r="F1044" i="161"/>
  <c r="D1044" i="161"/>
  <c r="E1044" i="161" s="1"/>
  <c r="B1044" i="161"/>
  <c r="J1043" i="161"/>
  <c r="I1043" i="161"/>
  <c r="H1043" i="161"/>
  <c r="F1043" i="161"/>
  <c r="D1043" i="161"/>
  <c r="E1043" i="161" s="1"/>
  <c r="B1043" i="161"/>
  <c r="J1042" i="161"/>
  <c r="I1042" i="161"/>
  <c r="H1042" i="161"/>
  <c r="F1042" i="161"/>
  <c r="D1042" i="161"/>
  <c r="E1042" i="161" s="1"/>
  <c r="B1042" i="161"/>
  <c r="J1041" i="161"/>
  <c r="I1041" i="161"/>
  <c r="H1041" i="161"/>
  <c r="F1041" i="161"/>
  <c r="D1041" i="161"/>
  <c r="E1041" i="161" s="1"/>
  <c r="B1041" i="161"/>
  <c r="J1040" i="161"/>
  <c r="I1040" i="161"/>
  <c r="H1040" i="161"/>
  <c r="F1040" i="161"/>
  <c r="D1040" i="161"/>
  <c r="E1040" i="161" s="1"/>
  <c r="B1040" i="161"/>
  <c r="J1039" i="161"/>
  <c r="I1039" i="161"/>
  <c r="H1039" i="161"/>
  <c r="F1039" i="161"/>
  <c r="D1039" i="161"/>
  <c r="E1039" i="161" s="1"/>
  <c r="B1039" i="161"/>
  <c r="J1038" i="161"/>
  <c r="I1038" i="161"/>
  <c r="H1038" i="161"/>
  <c r="F1038" i="161"/>
  <c r="D1038" i="161"/>
  <c r="E1038" i="161" s="1"/>
  <c r="B1038" i="161"/>
  <c r="J1037" i="161"/>
  <c r="I1037" i="161"/>
  <c r="H1037" i="161"/>
  <c r="F1037" i="161"/>
  <c r="D1037" i="161"/>
  <c r="E1037" i="161" s="1"/>
  <c r="B1037" i="161"/>
  <c r="J1036" i="161"/>
  <c r="I1036" i="161"/>
  <c r="H1036" i="161"/>
  <c r="F1036" i="161"/>
  <c r="D1036" i="161"/>
  <c r="E1036" i="161" s="1"/>
  <c r="B1036" i="161"/>
  <c r="J1035" i="161"/>
  <c r="I1035" i="161"/>
  <c r="H1035" i="161"/>
  <c r="F1035" i="161"/>
  <c r="D1035" i="161"/>
  <c r="E1035" i="161" s="1"/>
  <c r="B1035" i="161"/>
  <c r="J1034" i="161"/>
  <c r="I1034" i="161"/>
  <c r="H1034" i="161"/>
  <c r="F1034" i="161"/>
  <c r="D1034" i="161"/>
  <c r="E1034" i="161" s="1"/>
  <c r="B1034" i="161"/>
  <c r="J1033" i="161"/>
  <c r="I1033" i="161"/>
  <c r="H1033" i="161"/>
  <c r="F1033" i="161"/>
  <c r="D1033" i="161"/>
  <c r="E1033" i="161" s="1"/>
  <c r="B1033" i="161"/>
  <c r="J1032" i="161"/>
  <c r="I1032" i="161"/>
  <c r="H1032" i="161"/>
  <c r="F1032" i="161"/>
  <c r="D1032" i="161"/>
  <c r="E1032" i="161" s="1"/>
  <c r="B1032" i="161"/>
  <c r="J1031" i="161"/>
  <c r="I1031" i="161"/>
  <c r="H1031" i="161"/>
  <c r="F1031" i="161"/>
  <c r="D1031" i="161"/>
  <c r="E1031" i="161" s="1"/>
  <c r="B1031" i="161"/>
  <c r="J1030" i="161"/>
  <c r="I1030" i="161"/>
  <c r="H1030" i="161"/>
  <c r="F1030" i="161"/>
  <c r="D1030" i="161"/>
  <c r="E1030" i="161" s="1"/>
  <c r="B1030" i="161"/>
  <c r="J1029" i="161"/>
  <c r="I1029" i="161"/>
  <c r="H1029" i="161"/>
  <c r="F1029" i="161"/>
  <c r="D1029" i="161"/>
  <c r="E1029" i="161" s="1"/>
  <c r="B1029" i="161"/>
  <c r="J1028" i="161"/>
  <c r="I1028" i="161"/>
  <c r="H1028" i="161"/>
  <c r="F1028" i="161"/>
  <c r="D1028" i="161"/>
  <c r="E1028" i="161" s="1"/>
  <c r="B1028" i="161"/>
  <c r="J1027" i="161"/>
  <c r="I1027" i="161"/>
  <c r="H1027" i="161"/>
  <c r="F1027" i="161"/>
  <c r="D1027" i="161"/>
  <c r="E1027" i="161" s="1"/>
  <c r="B1027" i="161"/>
  <c r="J1026" i="161"/>
  <c r="I1026" i="161"/>
  <c r="H1026" i="161"/>
  <c r="F1026" i="161"/>
  <c r="D1026" i="161"/>
  <c r="E1026" i="161" s="1"/>
  <c r="B1026" i="161"/>
  <c r="J1025" i="161"/>
  <c r="I1025" i="161"/>
  <c r="H1025" i="161"/>
  <c r="F1025" i="161"/>
  <c r="D1025" i="161"/>
  <c r="E1025" i="161" s="1"/>
  <c r="B1025" i="161"/>
  <c r="J1024" i="161"/>
  <c r="I1024" i="161"/>
  <c r="H1024" i="161"/>
  <c r="F1024" i="161"/>
  <c r="D1024" i="161"/>
  <c r="E1024" i="161" s="1"/>
  <c r="B1024" i="161"/>
  <c r="J1023" i="161"/>
  <c r="I1023" i="161"/>
  <c r="H1023" i="161"/>
  <c r="F1023" i="161"/>
  <c r="D1023" i="161"/>
  <c r="E1023" i="161" s="1"/>
  <c r="B1023" i="161"/>
  <c r="J1022" i="161"/>
  <c r="I1022" i="161"/>
  <c r="H1022" i="161"/>
  <c r="F1022" i="161"/>
  <c r="D1022" i="161"/>
  <c r="E1022" i="161" s="1"/>
  <c r="B1022" i="161"/>
  <c r="J1021" i="161"/>
  <c r="I1021" i="161"/>
  <c r="H1021" i="161"/>
  <c r="F1021" i="161"/>
  <c r="D1021" i="161"/>
  <c r="E1021" i="161" s="1"/>
  <c r="B1021" i="161"/>
  <c r="J1020" i="161"/>
  <c r="I1020" i="161"/>
  <c r="H1020" i="161"/>
  <c r="F1020" i="161"/>
  <c r="D1020" i="161"/>
  <c r="E1020" i="161" s="1"/>
  <c r="B1020" i="161"/>
  <c r="J1019" i="161"/>
  <c r="I1019" i="161"/>
  <c r="H1019" i="161"/>
  <c r="F1019" i="161"/>
  <c r="D1019" i="161"/>
  <c r="E1019" i="161" s="1"/>
  <c r="B1019" i="161"/>
  <c r="J1018" i="161"/>
  <c r="I1018" i="161"/>
  <c r="H1018" i="161"/>
  <c r="F1018" i="161"/>
  <c r="D1018" i="161"/>
  <c r="E1018" i="161" s="1"/>
  <c r="B1018" i="161"/>
  <c r="J1017" i="161"/>
  <c r="I1017" i="161"/>
  <c r="H1017" i="161"/>
  <c r="F1017" i="161"/>
  <c r="D1017" i="161"/>
  <c r="E1017" i="161" s="1"/>
  <c r="B1017" i="161"/>
  <c r="J1016" i="161"/>
  <c r="I1016" i="161"/>
  <c r="H1016" i="161"/>
  <c r="F1016" i="161"/>
  <c r="D1016" i="161"/>
  <c r="E1016" i="161" s="1"/>
  <c r="B1016" i="161"/>
  <c r="J1015" i="161"/>
  <c r="I1015" i="161"/>
  <c r="H1015" i="161"/>
  <c r="F1015" i="161"/>
  <c r="D1015" i="161"/>
  <c r="E1015" i="161" s="1"/>
  <c r="B1015" i="161"/>
  <c r="J1014" i="161"/>
  <c r="I1014" i="161"/>
  <c r="H1014" i="161"/>
  <c r="F1014" i="161"/>
  <c r="D1014" i="161"/>
  <c r="E1014" i="161" s="1"/>
  <c r="B1014" i="161"/>
  <c r="J1013" i="161"/>
  <c r="I1013" i="161"/>
  <c r="H1013" i="161"/>
  <c r="F1013" i="161"/>
  <c r="D1013" i="161"/>
  <c r="E1013" i="161" s="1"/>
  <c r="B1013" i="161"/>
  <c r="J1012" i="161"/>
  <c r="I1012" i="161"/>
  <c r="H1012" i="161"/>
  <c r="F1012" i="161"/>
  <c r="D1012" i="161"/>
  <c r="E1012" i="161" s="1"/>
  <c r="B1012" i="161"/>
  <c r="J1011" i="161"/>
  <c r="I1011" i="161"/>
  <c r="H1011" i="161"/>
  <c r="F1011" i="161"/>
  <c r="D1011" i="161"/>
  <c r="E1011" i="161" s="1"/>
  <c r="B1011" i="161"/>
  <c r="J1010" i="161"/>
  <c r="I1010" i="161"/>
  <c r="H1010" i="161"/>
  <c r="F1010" i="161"/>
  <c r="D1010" i="161"/>
  <c r="E1010" i="161" s="1"/>
  <c r="B1010" i="161"/>
  <c r="J1009" i="161"/>
  <c r="I1009" i="161"/>
  <c r="H1009" i="161"/>
  <c r="F1009" i="161"/>
  <c r="D1009" i="161"/>
  <c r="E1009" i="161" s="1"/>
  <c r="B1009" i="161"/>
  <c r="J1008" i="161"/>
  <c r="I1008" i="161"/>
  <c r="H1008" i="161"/>
  <c r="F1008" i="161"/>
  <c r="D1008" i="161"/>
  <c r="E1008" i="161" s="1"/>
  <c r="B1008" i="161"/>
  <c r="J1007" i="161"/>
  <c r="I1007" i="161"/>
  <c r="H1007" i="161"/>
  <c r="F1007" i="161"/>
  <c r="D1007" i="161"/>
  <c r="E1007" i="161" s="1"/>
  <c r="B1007" i="161"/>
  <c r="J1006" i="161"/>
  <c r="I1006" i="161"/>
  <c r="H1006" i="161"/>
  <c r="F1006" i="161"/>
  <c r="D1006" i="161"/>
  <c r="E1006" i="161" s="1"/>
  <c r="B1006" i="161"/>
  <c r="J1005" i="161"/>
  <c r="I1005" i="161"/>
  <c r="H1005" i="161"/>
  <c r="F1005" i="161"/>
  <c r="D1005" i="161"/>
  <c r="E1005" i="161" s="1"/>
  <c r="B1005" i="161"/>
  <c r="J1004" i="161"/>
  <c r="I1004" i="161"/>
  <c r="H1004" i="161"/>
  <c r="F1004" i="161"/>
  <c r="D1004" i="161"/>
  <c r="E1004" i="161" s="1"/>
  <c r="B1004" i="161"/>
  <c r="J1003" i="161"/>
  <c r="I1003" i="161"/>
  <c r="H1003" i="161"/>
  <c r="F1003" i="161"/>
  <c r="D1003" i="161"/>
  <c r="E1003" i="161" s="1"/>
  <c r="B1003" i="161"/>
  <c r="J1002" i="161"/>
  <c r="I1002" i="161"/>
  <c r="H1002" i="161"/>
  <c r="F1002" i="161"/>
  <c r="D1002" i="161"/>
  <c r="E1002" i="161" s="1"/>
  <c r="B1002" i="161"/>
  <c r="J1001" i="161"/>
  <c r="I1001" i="161"/>
  <c r="H1001" i="161"/>
  <c r="F1001" i="161"/>
  <c r="D1001" i="161"/>
  <c r="E1001" i="161" s="1"/>
  <c r="B1001" i="161"/>
  <c r="J1000" i="161"/>
  <c r="I1000" i="161"/>
  <c r="H1000" i="161"/>
  <c r="F1000" i="161"/>
  <c r="D1000" i="161"/>
  <c r="E1000" i="161" s="1"/>
  <c r="B1000" i="161"/>
  <c r="J999" i="161"/>
  <c r="I999" i="161"/>
  <c r="H999" i="161"/>
  <c r="F999" i="161"/>
  <c r="D999" i="161"/>
  <c r="E999" i="161" s="1"/>
  <c r="B999" i="161"/>
  <c r="J998" i="161"/>
  <c r="I998" i="161"/>
  <c r="H998" i="161"/>
  <c r="F998" i="161"/>
  <c r="D998" i="161"/>
  <c r="E998" i="161" s="1"/>
  <c r="B998" i="161"/>
  <c r="J997" i="161"/>
  <c r="I997" i="161"/>
  <c r="H997" i="161"/>
  <c r="F997" i="161"/>
  <c r="D997" i="161"/>
  <c r="E997" i="161" s="1"/>
  <c r="B997" i="161"/>
  <c r="J996" i="161"/>
  <c r="I996" i="161"/>
  <c r="H996" i="161"/>
  <c r="F996" i="161"/>
  <c r="D996" i="161"/>
  <c r="E996" i="161" s="1"/>
  <c r="B996" i="161"/>
  <c r="J995" i="161"/>
  <c r="I995" i="161"/>
  <c r="H995" i="161"/>
  <c r="F995" i="161"/>
  <c r="D995" i="161"/>
  <c r="E995" i="161" s="1"/>
  <c r="B995" i="161"/>
  <c r="J994" i="161"/>
  <c r="I994" i="161"/>
  <c r="H994" i="161"/>
  <c r="F994" i="161"/>
  <c r="D994" i="161"/>
  <c r="E994" i="161" s="1"/>
  <c r="B994" i="161"/>
  <c r="J993" i="161"/>
  <c r="I993" i="161"/>
  <c r="H993" i="161"/>
  <c r="F993" i="161"/>
  <c r="D993" i="161"/>
  <c r="E993" i="161" s="1"/>
  <c r="B993" i="161"/>
  <c r="J992" i="161"/>
  <c r="I992" i="161"/>
  <c r="H992" i="161"/>
  <c r="F992" i="161"/>
  <c r="D992" i="161"/>
  <c r="E992" i="161" s="1"/>
  <c r="B992" i="161"/>
  <c r="J991" i="161"/>
  <c r="I991" i="161"/>
  <c r="H991" i="161"/>
  <c r="F991" i="161"/>
  <c r="D991" i="161"/>
  <c r="E991" i="161" s="1"/>
  <c r="B991" i="161"/>
  <c r="J990" i="161"/>
  <c r="I990" i="161"/>
  <c r="H990" i="161"/>
  <c r="F990" i="161"/>
  <c r="D990" i="161"/>
  <c r="E990" i="161" s="1"/>
  <c r="B990" i="161"/>
  <c r="J989" i="161"/>
  <c r="I989" i="161"/>
  <c r="H989" i="161"/>
  <c r="F989" i="161"/>
  <c r="D989" i="161"/>
  <c r="E989" i="161" s="1"/>
  <c r="B989" i="161"/>
  <c r="J988" i="161"/>
  <c r="I988" i="161"/>
  <c r="H988" i="161"/>
  <c r="F988" i="161"/>
  <c r="D988" i="161"/>
  <c r="E988" i="161" s="1"/>
  <c r="B988" i="161"/>
  <c r="J987" i="161"/>
  <c r="I987" i="161"/>
  <c r="H987" i="161"/>
  <c r="F987" i="161"/>
  <c r="D987" i="161"/>
  <c r="E987" i="161" s="1"/>
  <c r="B987" i="161"/>
  <c r="J986" i="161"/>
  <c r="I986" i="161"/>
  <c r="H986" i="161"/>
  <c r="F986" i="161"/>
  <c r="D986" i="161"/>
  <c r="E986" i="161" s="1"/>
  <c r="B986" i="161"/>
  <c r="J985" i="161"/>
  <c r="I985" i="161"/>
  <c r="H985" i="161"/>
  <c r="F985" i="161"/>
  <c r="D985" i="161"/>
  <c r="E985" i="161" s="1"/>
  <c r="B985" i="161"/>
  <c r="J984" i="161"/>
  <c r="I984" i="161"/>
  <c r="H984" i="161"/>
  <c r="F984" i="161"/>
  <c r="D984" i="161"/>
  <c r="E984" i="161" s="1"/>
  <c r="B984" i="161"/>
  <c r="J983" i="161"/>
  <c r="I983" i="161"/>
  <c r="H983" i="161"/>
  <c r="F983" i="161"/>
  <c r="D983" i="161"/>
  <c r="E983" i="161" s="1"/>
  <c r="B983" i="161"/>
  <c r="J982" i="161"/>
  <c r="I982" i="161"/>
  <c r="H982" i="161"/>
  <c r="F982" i="161"/>
  <c r="D982" i="161"/>
  <c r="E982" i="161" s="1"/>
  <c r="B982" i="161"/>
  <c r="J981" i="161"/>
  <c r="I981" i="161"/>
  <c r="H981" i="161"/>
  <c r="F981" i="161"/>
  <c r="D981" i="161"/>
  <c r="E981" i="161" s="1"/>
  <c r="B981" i="161"/>
  <c r="J980" i="161"/>
  <c r="I980" i="161"/>
  <c r="H980" i="161"/>
  <c r="F980" i="161"/>
  <c r="D980" i="161"/>
  <c r="E980" i="161" s="1"/>
  <c r="B980" i="161"/>
  <c r="J979" i="161"/>
  <c r="I979" i="161"/>
  <c r="H979" i="161"/>
  <c r="F979" i="161"/>
  <c r="D979" i="161"/>
  <c r="E979" i="161" s="1"/>
  <c r="B979" i="161"/>
  <c r="J978" i="161"/>
  <c r="I978" i="161"/>
  <c r="H978" i="161"/>
  <c r="F978" i="161"/>
  <c r="D978" i="161"/>
  <c r="E978" i="161" s="1"/>
  <c r="B978" i="161"/>
  <c r="J977" i="161"/>
  <c r="I977" i="161"/>
  <c r="H977" i="161"/>
  <c r="F977" i="161"/>
  <c r="D977" i="161"/>
  <c r="E977" i="161" s="1"/>
  <c r="B977" i="161"/>
  <c r="J976" i="161"/>
  <c r="I976" i="161"/>
  <c r="H976" i="161"/>
  <c r="F976" i="161"/>
  <c r="D976" i="161"/>
  <c r="E976" i="161" s="1"/>
  <c r="B976" i="161"/>
  <c r="J975" i="161"/>
  <c r="I975" i="161"/>
  <c r="H975" i="161"/>
  <c r="F975" i="161"/>
  <c r="D975" i="161"/>
  <c r="E975" i="161" s="1"/>
  <c r="B975" i="161"/>
  <c r="J974" i="161"/>
  <c r="I974" i="161"/>
  <c r="H974" i="161"/>
  <c r="F974" i="161"/>
  <c r="D974" i="161"/>
  <c r="E974" i="161" s="1"/>
  <c r="B974" i="161"/>
  <c r="J973" i="161"/>
  <c r="I973" i="161"/>
  <c r="H973" i="161"/>
  <c r="F973" i="161"/>
  <c r="D973" i="161"/>
  <c r="E973" i="161" s="1"/>
  <c r="B973" i="161"/>
  <c r="J972" i="161"/>
  <c r="I972" i="161"/>
  <c r="H972" i="161"/>
  <c r="F972" i="161"/>
  <c r="D972" i="161"/>
  <c r="E972" i="161" s="1"/>
  <c r="B972" i="161"/>
  <c r="J971" i="161"/>
  <c r="I971" i="161"/>
  <c r="H971" i="161"/>
  <c r="F971" i="161"/>
  <c r="D971" i="161"/>
  <c r="E971" i="161" s="1"/>
  <c r="B971" i="161"/>
  <c r="J970" i="161"/>
  <c r="I970" i="161"/>
  <c r="H970" i="161"/>
  <c r="F970" i="161"/>
  <c r="D970" i="161"/>
  <c r="E970" i="161" s="1"/>
  <c r="B970" i="161"/>
  <c r="J969" i="161"/>
  <c r="I969" i="161"/>
  <c r="H969" i="161"/>
  <c r="F969" i="161"/>
  <c r="D969" i="161"/>
  <c r="E969" i="161" s="1"/>
  <c r="B969" i="161"/>
  <c r="J968" i="161"/>
  <c r="I968" i="161"/>
  <c r="H968" i="161"/>
  <c r="F968" i="161"/>
  <c r="D968" i="161"/>
  <c r="E968" i="161" s="1"/>
  <c r="B968" i="161"/>
  <c r="J967" i="161"/>
  <c r="I967" i="161"/>
  <c r="H967" i="161"/>
  <c r="F967" i="161"/>
  <c r="D967" i="161"/>
  <c r="E967" i="161" s="1"/>
  <c r="B967" i="161"/>
  <c r="J966" i="161"/>
  <c r="I966" i="161"/>
  <c r="H966" i="161"/>
  <c r="F966" i="161"/>
  <c r="D966" i="161"/>
  <c r="E966" i="161" s="1"/>
  <c r="B966" i="161"/>
  <c r="J965" i="161"/>
  <c r="I965" i="161"/>
  <c r="H965" i="161"/>
  <c r="F965" i="161"/>
  <c r="D965" i="161"/>
  <c r="E965" i="161" s="1"/>
  <c r="B965" i="161"/>
  <c r="J964" i="161"/>
  <c r="I964" i="161"/>
  <c r="H964" i="161"/>
  <c r="F964" i="161"/>
  <c r="D964" i="161"/>
  <c r="E964" i="161" s="1"/>
  <c r="B964" i="161"/>
  <c r="J963" i="161"/>
  <c r="I963" i="161"/>
  <c r="H963" i="161"/>
  <c r="F963" i="161"/>
  <c r="D963" i="161"/>
  <c r="E963" i="161" s="1"/>
  <c r="B963" i="161"/>
  <c r="J962" i="161"/>
  <c r="I962" i="161"/>
  <c r="H962" i="161"/>
  <c r="F962" i="161"/>
  <c r="D962" i="161"/>
  <c r="E962" i="161" s="1"/>
  <c r="B962" i="161"/>
  <c r="J961" i="161"/>
  <c r="I961" i="161"/>
  <c r="H961" i="161"/>
  <c r="F961" i="161"/>
  <c r="D961" i="161"/>
  <c r="E961" i="161" s="1"/>
  <c r="B961" i="161"/>
  <c r="J960" i="161"/>
  <c r="I960" i="161"/>
  <c r="H960" i="161"/>
  <c r="F960" i="161"/>
  <c r="D960" i="161"/>
  <c r="E960" i="161" s="1"/>
  <c r="B960" i="161"/>
  <c r="J959" i="161"/>
  <c r="I959" i="161"/>
  <c r="H959" i="161"/>
  <c r="F959" i="161"/>
  <c r="D959" i="161"/>
  <c r="E959" i="161" s="1"/>
  <c r="B959" i="161"/>
  <c r="J958" i="161"/>
  <c r="I958" i="161"/>
  <c r="H958" i="161"/>
  <c r="F958" i="161"/>
  <c r="D958" i="161"/>
  <c r="E958" i="161" s="1"/>
  <c r="B958" i="161"/>
  <c r="J957" i="161"/>
  <c r="I957" i="161"/>
  <c r="H957" i="161"/>
  <c r="F957" i="161"/>
  <c r="D957" i="161"/>
  <c r="E957" i="161" s="1"/>
  <c r="B957" i="161"/>
  <c r="J956" i="161"/>
  <c r="I956" i="161"/>
  <c r="H956" i="161"/>
  <c r="F956" i="161"/>
  <c r="D956" i="161"/>
  <c r="E956" i="161" s="1"/>
  <c r="B956" i="161"/>
  <c r="J955" i="161"/>
  <c r="I955" i="161"/>
  <c r="H955" i="161"/>
  <c r="F955" i="161"/>
  <c r="D955" i="161"/>
  <c r="E955" i="161" s="1"/>
  <c r="B955" i="161"/>
  <c r="J954" i="161"/>
  <c r="I954" i="161"/>
  <c r="H954" i="161"/>
  <c r="F954" i="161"/>
  <c r="D954" i="161"/>
  <c r="E954" i="161" s="1"/>
  <c r="B954" i="161"/>
  <c r="J953" i="161"/>
  <c r="I953" i="161"/>
  <c r="H953" i="161"/>
  <c r="F953" i="161"/>
  <c r="D953" i="161"/>
  <c r="E953" i="161" s="1"/>
  <c r="B953" i="161"/>
  <c r="J952" i="161"/>
  <c r="I952" i="161"/>
  <c r="H952" i="161"/>
  <c r="F952" i="161"/>
  <c r="D952" i="161"/>
  <c r="E952" i="161" s="1"/>
  <c r="B952" i="161"/>
  <c r="J951" i="161"/>
  <c r="I951" i="161"/>
  <c r="H951" i="161"/>
  <c r="F951" i="161"/>
  <c r="D951" i="161"/>
  <c r="E951" i="161" s="1"/>
  <c r="B951" i="161"/>
  <c r="J950" i="161"/>
  <c r="I950" i="161"/>
  <c r="H950" i="161"/>
  <c r="F950" i="161"/>
  <c r="D950" i="161"/>
  <c r="E950" i="161" s="1"/>
  <c r="B950" i="161"/>
  <c r="J949" i="161"/>
  <c r="I949" i="161"/>
  <c r="H949" i="161"/>
  <c r="F949" i="161"/>
  <c r="D949" i="161"/>
  <c r="E949" i="161" s="1"/>
  <c r="B949" i="161"/>
  <c r="J948" i="161"/>
  <c r="I948" i="161"/>
  <c r="H948" i="161"/>
  <c r="F948" i="161"/>
  <c r="D948" i="161"/>
  <c r="E948" i="161" s="1"/>
  <c r="B948" i="161"/>
  <c r="J947" i="161"/>
  <c r="I947" i="161"/>
  <c r="H947" i="161"/>
  <c r="F947" i="161"/>
  <c r="D947" i="161"/>
  <c r="E947" i="161" s="1"/>
  <c r="B947" i="161"/>
  <c r="J946" i="161"/>
  <c r="I946" i="161"/>
  <c r="H946" i="161"/>
  <c r="F946" i="161"/>
  <c r="D946" i="161"/>
  <c r="E946" i="161" s="1"/>
  <c r="B946" i="161"/>
  <c r="J945" i="161"/>
  <c r="I945" i="161"/>
  <c r="H945" i="161"/>
  <c r="F945" i="161"/>
  <c r="D945" i="161"/>
  <c r="E945" i="161" s="1"/>
  <c r="B945" i="161"/>
  <c r="J944" i="161"/>
  <c r="I944" i="161"/>
  <c r="H944" i="161"/>
  <c r="F944" i="161"/>
  <c r="D944" i="161"/>
  <c r="E944" i="161" s="1"/>
  <c r="B944" i="161"/>
  <c r="J943" i="161"/>
  <c r="I943" i="161"/>
  <c r="H943" i="161"/>
  <c r="F943" i="161"/>
  <c r="D943" i="161"/>
  <c r="E943" i="161" s="1"/>
  <c r="B943" i="161"/>
  <c r="J942" i="161"/>
  <c r="I942" i="161"/>
  <c r="H942" i="161"/>
  <c r="F942" i="161"/>
  <c r="D942" i="161"/>
  <c r="E942" i="161" s="1"/>
  <c r="B942" i="161"/>
  <c r="J941" i="161"/>
  <c r="I941" i="161"/>
  <c r="H941" i="161"/>
  <c r="F941" i="161"/>
  <c r="D941" i="161"/>
  <c r="E941" i="161" s="1"/>
  <c r="B941" i="161"/>
  <c r="J940" i="161"/>
  <c r="I940" i="161"/>
  <c r="H940" i="161"/>
  <c r="F940" i="161"/>
  <c r="D940" i="161"/>
  <c r="E940" i="161" s="1"/>
  <c r="B940" i="161"/>
  <c r="J939" i="161"/>
  <c r="I939" i="161"/>
  <c r="H939" i="161"/>
  <c r="F939" i="161"/>
  <c r="D939" i="161"/>
  <c r="E939" i="161" s="1"/>
  <c r="B939" i="161"/>
  <c r="J938" i="161"/>
  <c r="I938" i="161"/>
  <c r="H938" i="161"/>
  <c r="F938" i="161"/>
  <c r="D938" i="161"/>
  <c r="E938" i="161" s="1"/>
  <c r="B938" i="161"/>
  <c r="J937" i="161"/>
  <c r="I937" i="161"/>
  <c r="H937" i="161"/>
  <c r="F937" i="161"/>
  <c r="D937" i="161"/>
  <c r="E937" i="161" s="1"/>
  <c r="B937" i="161"/>
  <c r="J936" i="161"/>
  <c r="I936" i="161"/>
  <c r="H936" i="161"/>
  <c r="F936" i="161"/>
  <c r="D936" i="161"/>
  <c r="E936" i="161" s="1"/>
  <c r="B936" i="161"/>
  <c r="J935" i="161"/>
  <c r="I935" i="161"/>
  <c r="H935" i="161"/>
  <c r="F935" i="161"/>
  <c r="D935" i="161"/>
  <c r="E935" i="161" s="1"/>
  <c r="B935" i="161"/>
  <c r="J934" i="161"/>
  <c r="I934" i="161"/>
  <c r="H934" i="161"/>
  <c r="F934" i="161"/>
  <c r="D934" i="161"/>
  <c r="E934" i="161" s="1"/>
  <c r="B934" i="161"/>
  <c r="J933" i="161"/>
  <c r="I933" i="161"/>
  <c r="H933" i="161"/>
  <c r="F933" i="161"/>
  <c r="D933" i="161"/>
  <c r="E933" i="161" s="1"/>
  <c r="B933" i="161"/>
  <c r="J932" i="161"/>
  <c r="I932" i="161"/>
  <c r="H932" i="161"/>
  <c r="F932" i="161"/>
  <c r="D932" i="161"/>
  <c r="E932" i="161" s="1"/>
  <c r="B932" i="161"/>
  <c r="J931" i="161"/>
  <c r="I931" i="161"/>
  <c r="H931" i="161"/>
  <c r="F931" i="161"/>
  <c r="D931" i="161"/>
  <c r="E931" i="161" s="1"/>
  <c r="B931" i="161"/>
  <c r="J930" i="161"/>
  <c r="I930" i="161"/>
  <c r="H930" i="161"/>
  <c r="F930" i="161"/>
  <c r="D930" i="161"/>
  <c r="E930" i="161" s="1"/>
  <c r="B930" i="161"/>
  <c r="J929" i="161"/>
  <c r="I929" i="161"/>
  <c r="H929" i="161"/>
  <c r="F929" i="161"/>
  <c r="D929" i="161"/>
  <c r="E929" i="161" s="1"/>
  <c r="B929" i="161"/>
  <c r="J928" i="161"/>
  <c r="I928" i="161"/>
  <c r="H928" i="161"/>
  <c r="F928" i="161"/>
  <c r="D928" i="161"/>
  <c r="E928" i="161" s="1"/>
  <c r="B928" i="161"/>
  <c r="J927" i="161"/>
  <c r="I927" i="161"/>
  <c r="H927" i="161"/>
  <c r="F927" i="161"/>
  <c r="D927" i="161"/>
  <c r="E927" i="161" s="1"/>
  <c r="B927" i="161"/>
  <c r="J926" i="161"/>
  <c r="I926" i="161"/>
  <c r="H926" i="161"/>
  <c r="F926" i="161"/>
  <c r="D926" i="161"/>
  <c r="E926" i="161" s="1"/>
  <c r="B926" i="161"/>
  <c r="J925" i="161"/>
  <c r="I925" i="161"/>
  <c r="H925" i="161"/>
  <c r="F925" i="161"/>
  <c r="D925" i="161"/>
  <c r="E925" i="161" s="1"/>
  <c r="B925" i="161"/>
  <c r="J924" i="161"/>
  <c r="I924" i="161"/>
  <c r="H924" i="161"/>
  <c r="F924" i="161"/>
  <c r="D924" i="161"/>
  <c r="E924" i="161" s="1"/>
  <c r="B924" i="161"/>
  <c r="J923" i="161"/>
  <c r="I923" i="161"/>
  <c r="H923" i="161"/>
  <c r="F923" i="161"/>
  <c r="D923" i="161"/>
  <c r="E923" i="161" s="1"/>
  <c r="B923" i="161"/>
  <c r="J922" i="161"/>
  <c r="I922" i="161"/>
  <c r="H922" i="161"/>
  <c r="F922" i="161"/>
  <c r="D922" i="161"/>
  <c r="E922" i="161" s="1"/>
  <c r="B922" i="161"/>
  <c r="J921" i="161"/>
  <c r="I921" i="161"/>
  <c r="H921" i="161"/>
  <c r="F921" i="161"/>
  <c r="D921" i="161"/>
  <c r="E921" i="161" s="1"/>
  <c r="B921" i="161"/>
  <c r="J920" i="161"/>
  <c r="I920" i="161"/>
  <c r="H920" i="161"/>
  <c r="F920" i="161"/>
  <c r="D920" i="161"/>
  <c r="E920" i="161" s="1"/>
  <c r="B920" i="161"/>
  <c r="J919" i="161"/>
  <c r="I919" i="161"/>
  <c r="H919" i="161"/>
  <c r="F919" i="161"/>
  <c r="D919" i="161"/>
  <c r="E919" i="161" s="1"/>
  <c r="B919" i="161"/>
  <c r="J918" i="161"/>
  <c r="I918" i="161"/>
  <c r="H918" i="161"/>
  <c r="F918" i="161"/>
  <c r="D918" i="161"/>
  <c r="E918" i="161" s="1"/>
  <c r="B918" i="161"/>
  <c r="J917" i="161"/>
  <c r="I917" i="161"/>
  <c r="H917" i="161"/>
  <c r="F917" i="161"/>
  <c r="D917" i="161"/>
  <c r="E917" i="161" s="1"/>
  <c r="B917" i="161"/>
  <c r="J916" i="161"/>
  <c r="I916" i="161"/>
  <c r="H916" i="161"/>
  <c r="F916" i="161"/>
  <c r="D916" i="161"/>
  <c r="E916" i="161" s="1"/>
  <c r="B916" i="161"/>
  <c r="J915" i="161"/>
  <c r="I915" i="161"/>
  <c r="H915" i="161"/>
  <c r="F915" i="161"/>
  <c r="D915" i="161"/>
  <c r="E915" i="161" s="1"/>
  <c r="B915" i="161"/>
  <c r="J914" i="161"/>
  <c r="I914" i="161"/>
  <c r="H914" i="161"/>
  <c r="F914" i="161"/>
  <c r="D914" i="161"/>
  <c r="E914" i="161" s="1"/>
  <c r="B914" i="161"/>
  <c r="J913" i="161"/>
  <c r="I913" i="161"/>
  <c r="H913" i="161"/>
  <c r="F913" i="161"/>
  <c r="D913" i="161"/>
  <c r="E913" i="161" s="1"/>
  <c r="B913" i="161"/>
  <c r="J912" i="161"/>
  <c r="I912" i="161"/>
  <c r="H912" i="161"/>
  <c r="F912" i="161"/>
  <c r="D912" i="161"/>
  <c r="E912" i="161" s="1"/>
  <c r="B912" i="161"/>
  <c r="J911" i="161"/>
  <c r="I911" i="161"/>
  <c r="H911" i="161"/>
  <c r="F911" i="161"/>
  <c r="D911" i="161"/>
  <c r="E911" i="161" s="1"/>
  <c r="B911" i="161"/>
  <c r="J910" i="161"/>
  <c r="I910" i="161"/>
  <c r="H910" i="161"/>
  <c r="F910" i="161"/>
  <c r="D910" i="161"/>
  <c r="E910" i="161" s="1"/>
  <c r="B910" i="161"/>
  <c r="J909" i="161"/>
  <c r="I909" i="161"/>
  <c r="H909" i="161"/>
  <c r="F909" i="161"/>
  <c r="D909" i="161"/>
  <c r="E909" i="161" s="1"/>
  <c r="B909" i="161"/>
  <c r="J908" i="161"/>
  <c r="I908" i="161"/>
  <c r="H908" i="161"/>
  <c r="F908" i="161"/>
  <c r="D908" i="161"/>
  <c r="E908" i="161" s="1"/>
  <c r="B908" i="161"/>
  <c r="J907" i="161"/>
  <c r="I907" i="161"/>
  <c r="H907" i="161"/>
  <c r="F907" i="161"/>
  <c r="D907" i="161"/>
  <c r="E907" i="161" s="1"/>
  <c r="B907" i="161"/>
  <c r="J906" i="161"/>
  <c r="I906" i="161"/>
  <c r="H906" i="161"/>
  <c r="F906" i="161"/>
  <c r="D906" i="161"/>
  <c r="E906" i="161" s="1"/>
  <c r="B906" i="161"/>
  <c r="J905" i="161"/>
  <c r="I905" i="161"/>
  <c r="H905" i="161"/>
  <c r="F905" i="161"/>
  <c r="D905" i="161"/>
  <c r="E905" i="161" s="1"/>
  <c r="B905" i="161"/>
  <c r="J904" i="161"/>
  <c r="I904" i="161"/>
  <c r="H904" i="161"/>
  <c r="F904" i="161"/>
  <c r="D904" i="161"/>
  <c r="E904" i="161" s="1"/>
  <c r="B904" i="161"/>
  <c r="J903" i="161"/>
  <c r="I903" i="161"/>
  <c r="H903" i="161"/>
  <c r="F903" i="161"/>
  <c r="D903" i="161"/>
  <c r="E903" i="161" s="1"/>
  <c r="B903" i="161"/>
  <c r="J902" i="161"/>
  <c r="I902" i="161"/>
  <c r="H902" i="161"/>
  <c r="F902" i="161"/>
  <c r="D902" i="161"/>
  <c r="E902" i="161" s="1"/>
  <c r="B902" i="161"/>
  <c r="J901" i="161"/>
  <c r="I901" i="161"/>
  <c r="H901" i="161"/>
  <c r="F901" i="161"/>
  <c r="D901" i="161"/>
  <c r="E901" i="161" s="1"/>
  <c r="B901" i="161"/>
  <c r="J900" i="161"/>
  <c r="I900" i="161"/>
  <c r="H900" i="161"/>
  <c r="F900" i="161"/>
  <c r="D900" i="161"/>
  <c r="E900" i="161" s="1"/>
  <c r="B900" i="161"/>
  <c r="J899" i="161"/>
  <c r="I899" i="161"/>
  <c r="H899" i="161"/>
  <c r="F899" i="161"/>
  <c r="D899" i="161"/>
  <c r="E899" i="161" s="1"/>
  <c r="B899" i="161"/>
  <c r="J898" i="161"/>
  <c r="I898" i="161"/>
  <c r="H898" i="161"/>
  <c r="F898" i="161"/>
  <c r="D898" i="161"/>
  <c r="E898" i="161" s="1"/>
  <c r="B898" i="161"/>
  <c r="J897" i="161"/>
  <c r="I897" i="161"/>
  <c r="H897" i="161"/>
  <c r="F897" i="161"/>
  <c r="D897" i="161"/>
  <c r="E897" i="161" s="1"/>
  <c r="B897" i="161"/>
  <c r="J896" i="161"/>
  <c r="I896" i="161"/>
  <c r="H896" i="161"/>
  <c r="F896" i="161"/>
  <c r="D896" i="161"/>
  <c r="E896" i="161" s="1"/>
  <c r="B896" i="161"/>
  <c r="J895" i="161"/>
  <c r="I895" i="161"/>
  <c r="H895" i="161"/>
  <c r="F895" i="161"/>
  <c r="D895" i="161"/>
  <c r="E895" i="161" s="1"/>
  <c r="B895" i="161"/>
  <c r="J894" i="161"/>
  <c r="I894" i="161"/>
  <c r="H894" i="161"/>
  <c r="F894" i="161"/>
  <c r="D894" i="161"/>
  <c r="E894" i="161" s="1"/>
  <c r="B894" i="161"/>
  <c r="J893" i="161"/>
  <c r="I893" i="161"/>
  <c r="H893" i="161"/>
  <c r="F893" i="161"/>
  <c r="D893" i="161"/>
  <c r="E893" i="161" s="1"/>
  <c r="B893" i="161"/>
  <c r="J892" i="161"/>
  <c r="I892" i="161"/>
  <c r="H892" i="161"/>
  <c r="F892" i="161"/>
  <c r="D892" i="161"/>
  <c r="E892" i="161" s="1"/>
  <c r="B892" i="161"/>
  <c r="J891" i="161"/>
  <c r="I891" i="161"/>
  <c r="H891" i="161"/>
  <c r="F891" i="161"/>
  <c r="D891" i="161"/>
  <c r="E891" i="161" s="1"/>
  <c r="B891" i="161"/>
  <c r="J890" i="161"/>
  <c r="I890" i="161"/>
  <c r="H890" i="161"/>
  <c r="F890" i="161"/>
  <c r="D890" i="161"/>
  <c r="E890" i="161" s="1"/>
  <c r="B890" i="161"/>
  <c r="J889" i="161"/>
  <c r="I889" i="161"/>
  <c r="H889" i="161"/>
  <c r="F889" i="161"/>
  <c r="D889" i="161"/>
  <c r="E889" i="161" s="1"/>
  <c r="B889" i="161"/>
  <c r="J888" i="161"/>
  <c r="I888" i="161"/>
  <c r="H888" i="161"/>
  <c r="F888" i="161"/>
  <c r="D888" i="161"/>
  <c r="E888" i="161" s="1"/>
  <c r="B888" i="161"/>
  <c r="J887" i="161"/>
  <c r="I887" i="161"/>
  <c r="H887" i="161"/>
  <c r="F887" i="161"/>
  <c r="D887" i="161"/>
  <c r="E887" i="161" s="1"/>
  <c r="B887" i="161"/>
  <c r="J886" i="161"/>
  <c r="I886" i="161"/>
  <c r="H886" i="161"/>
  <c r="F886" i="161"/>
  <c r="D886" i="161"/>
  <c r="E886" i="161" s="1"/>
  <c r="B886" i="161"/>
  <c r="J885" i="161"/>
  <c r="I885" i="161"/>
  <c r="H885" i="161"/>
  <c r="F885" i="161"/>
  <c r="D885" i="161"/>
  <c r="E885" i="161" s="1"/>
  <c r="B885" i="161"/>
  <c r="J884" i="161"/>
  <c r="I884" i="161"/>
  <c r="H884" i="161"/>
  <c r="F884" i="161"/>
  <c r="D884" i="161"/>
  <c r="E884" i="161" s="1"/>
  <c r="B884" i="161"/>
  <c r="J883" i="161"/>
  <c r="I883" i="161"/>
  <c r="H883" i="161"/>
  <c r="F883" i="161"/>
  <c r="D883" i="161"/>
  <c r="E883" i="161" s="1"/>
  <c r="B883" i="161"/>
  <c r="J882" i="161"/>
  <c r="I882" i="161"/>
  <c r="H882" i="161"/>
  <c r="F882" i="161"/>
  <c r="D882" i="161"/>
  <c r="E882" i="161" s="1"/>
  <c r="B882" i="161"/>
  <c r="J881" i="161"/>
  <c r="I881" i="161"/>
  <c r="H881" i="161"/>
  <c r="F881" i="161"/>
  <c r="D881" i="161"/>
  <c r="E881" i="161" s="1"/>
  <c r="B881" i="161"/>
  <c r="J880" i="161"/>
  <c r="I880" i="161"/>
  <c r="H880" i="161"/>
  <c r="F880" i="161"/>
  <c r="D880" i="161"/>
  <c r="E880" i="161" s="1"/>
  <c r="B880" i="161"/>
  <c r="J879" i="161"/>
  <c r="I879" i="161"/>
  <c r="H879" i="161"/>
  <c r="F879" i="161"/>
  <c r="D879" i="161"/>
  <c r="E879" i="161" s="1"/>
  <c r="B879" i="161"/>
  <c r="J878" i="161"/>
  <c r="I878" i="161"/>
  <c r="H878" i="161"/>
  <c r="F878" i="161"/>
  <c r="D878" i="161"/>
  <c r="E878" i="161" s="1"/>
  <c r="B878" i="161"/>
  <c r="J877" i="161"/>
  <c r="I877" i="161"/>
  <c r="H877" i="161"/>
  <c r="F877" i="161"/>
  <c r="D877" i="161"/>
  <c r="E877" i="161" s="1"/>
  <c r="B877" i="161"/>
  <c r="J876" i="161"/>
  <c r="I876" i="161"/>
  <c r="H876" i="161"/>
  <c r="F876" i="161"/>
  <c r="D876" i="161"/>
  <c r="E876" i="161" s="1"/>
  <c r="B876" i="161"/>
  <c r="J875" i="161"/>
  <c r="I875" i="161"/>
  <c r="H875" i="161"/>
  <c r="F875" i="161"/>
  <c r="D875" i="161"/>
  <c r="E875" i="161" s="1"/>
  <c r="B875" i="161"/>
  <c r="J874" i="161"/>
  <c r="I874" i="161"/>
  <c r="H874" i="161"/>
  <c r="F874" i="161"/>
  <c r="D874" i="161"/>
  <c r="E874" i="161" s="1"/>
  <c r="B874" i="161"/>
  <c r="J873" i="161"/>
  <c r="I873" i="161"/>
  <c r="H873" i="161"/>
  <c r="F873" i="161"/>
  <c r="D873" i="161"/>
  <c r="E873" i="161" s="1"/>
  <c r="B873" i="161"/>
  <c r="J872" i="161"/>
  <c r="I872" i="161"/>
  <c r="H872" i="161"/>
  <c r="F872" i="161"/>
  <c r="D872" i="161"/>
  <c r="E872" i="161" s="1"/>
  <c r="B872" i="161"/>
  <c r="J871" i="161"/>
  <c r="I871" i="161"/>
  <c r="H871" i="161"/>
  <c r="F871" i="161"/>
  <c r="D871" i="161"/>
  <c r="E871" i="161" s="1"/>
  <c r="B871" i="161"/>
  <c r="J870" i="161"/>
  <c r="I870" i="161"/>
  <c r="H870" i="161"/>
  <c r="F870" i="161"/>
  <c r="D870" i="161"/>
  <c r="E870" i="161" s="1"/>
  <c r="B870" i="161"/>
  <c r="J869" i="161"/>
  <c r="I869" i="161"/>
  <c r="H869" i="161"/>
  <c r="F869" i="161"/>
  <c r="D869" i="161"/>
  <c r="E869" i="161" s="1"/>
  <c r="B869" i="161"/>
  <c r="J868" i="161"/>
  <c r="I868" i="161"/>
  <c r="H868" i="161"/>
  <c r="F868" i="161"/>
  <c r="D868" i="161"/>
  <c r="E868" i="161" s="1"/>
  <c r="B868" i="161"/>
  <c r="J867" i="161"/>
  <c r="I867" i="161"/>
  <c r="H867" i="161"/>
  <c r="F867" i="161"/>
  <c r="D867" i="161"/>
  <c r="E867" i="161" s="1"/>
  <c r="B867" i="161"/>
  <c r="J866" i="161"/>
  <c r="I866" i="161"/>
  <c r="H866" i="161"/>
  <c r="F866" i="161"/>
  <c r="D866" i="161"/>
  <c r="E866" i="161" s="1"/>
  <c r="B866" i="161"/>
  <c r="J865" i="161"/>
  <c r="I865" i="161"/>
  <c r="H865" i="161"/>
  <c r="F865" i="161"/>
  <c r="D865" i="161"/>
  <c r="E865" i="161" s="1"/>
  <c r="B865" i="161"/>
  <c r="J864" i="161"/>
  <c r="I864" i="161"/>
  <c r="H864" i="161"/>
  <c r="F864" i="161"/>
  <c r="D864" i="161"/>
  <c r="E864" i="161" s="1"/>
  <c r="B864" i="161"/>
  <c r="J863" i="161"/>
  <c r="I863" i="161"/>
  <c r="H863" i="161"/>
  <c r="F863" i="161"/>
  <c r="D863" i="161"/>
  <c r="E863" i="161" s="1"/>
  <c r="B863" i="161"/>
  <c r="J862" i="161"/>
  <c r="I862" i="161"/>
  <c r="H862" i="161"/>
  <c r="F862" i="161"/>
  <c r="D862" i="161"/>
  <c r="E862" i="161" s="1"/>
  <c r="B862" i="161"/>
  <c r="J861" i="161"/>
  <c r="I861" i="161"/>
  <c r="H861" i="161"/>
  <c r="F861" i="161"/>
  <c r="D861" i="161"/>
  <c r="E861" i="161" s="1"/>
  <c r="B861" i="161"/>
  <c r="J860" i="161"/>
  <c r="I860" i="161"/>
  <c r="H860" i="161"/>
  <c r="F860" i="161"/>
  <c r="D860" i="161"/>
  <c r="E860" i="161" s="1"/>
  <c r="B860" i="161"/>
  <c r="J859" i="161"/>
  <c r="I859" i="161"/>
  <c r="H859" i="161"/>
  <c r="F859" i="161"/>
  <c r="D859" i="161"/>
  <c r="E859" i="161" s="1"/>
  <c r="B859" i="161"/>
  <c r="J858" i="161"/>
  <c r="I858" i="161"/>
  <c r="H858" i="161"/>
  <c r="F858" i="161"/>
  <c r="D858" i="161"/>
  <c r="E858" i="161" s="1"/>
  <c r="B858" i="161"/>
  <c r="J857" i="161"/>
  <c r="I857" i="161"/>
  <c r="H857" i="161"/>
  <c r="F857" i="161"/>
  <c r="D857" i="161"/>
  <c r="E857" i="161" s="1"/>
  <c r="B857" i="161"/>
  <c r="J856" i="161"/>
  <c r="I856" i="161"/>
  <c r="H856" i="161"/>
  <c r="F856" i="161"/>
  <c r="D856" i="161"/>
  <c r="E856" i="161" s="1"/>
  <c r="B856" i="161"/>
  <c r="J855" i="161"/>
  <c r="I855" i="161"/>
  <c r="H855" i="161"/>
  <c r="F855" i="161"/>
  <c r="D855" i="161"/>
  <c r="E855" i="161" s="1"/>
  <c r="B855" i="161"/>
  <c r="J854" i="161"/>
  <c r="I854" i="161"/>
  <c r="H854" i="161"/>
  <c r="F854" i="161"/>
  <c r="D854" i="161"/>
  <c r="E854" i="161" s="1"/>
  <c r="B854" i="161"/>
  <c r="J853" i="161"/>
  <c r="I853" i="161"/>
  <c r="H853" i="161"/>
  <c r="F853" i="161"/>
  <c r="D853" i="161"/>
  <c r="E853" i="161" s="1"/>
  <c r="B853" i="161"/>
  <c r="J852" i="161"/>
  <c r="I852" i="161"/>
  <c r="H852" i="161"/>
  <c r="F852" i="161"/>
  <c r="D852" i="161"/>
  <c r="E852" i="161" s="1"/>
  <c r="B852" i="161"/>
  <c r="J851" i="161"/>
  <c r="I851" i="161"/>
  <c r="H851" i="161"/>
  <c r="F851" i="161"/>
  <c r="D851" i="161"/>
  <c r="E851" i="161" s="1"/>
  <c r="B851" i="161"/>
  <c r="J850" i="161"/>
  <c r="I850" i="161"/>
  <c r="H850" i="161"/>
  <c r="F850" i="161"/>
  <c r="D850" i="161"/>
  <c r="E850" i="161" s="1"/>
  <c r="B850" i="161"/>
  <c r="J849" i="161"/>
  <c r="I849" i="161"/>
  <c r="H849" i="161"/>
  <c r="F849" i="161"/>
  <c r="D849" i="161"/>
  <c r="E849" i="161" s="1"/>
  <c r="B849" i="161"/>
  <c r="J848" i="161"/>
  <c r="I848" i="161"/>
  <c r="H848" i="161"/>
  <c r="F848" i="161"/>
  <c r="D848" i="161"/>
  <c r="E848" i="161" s="1"/>
  <c r="B848" i="161"/>
  <c r="J847" i="161"/>
  <c r="I847" i="161"/>
  <c r="H847" i="161"/>
  <c r="F847" i="161"/>
  <c r="D847" i="161"/>
  <c r="E847" i="161" s="1"/>
  <c r="B847" i="161"/>
  <c r="J846" i="161"/>
  <c r="I846" i="161"/>
  <c r="H846" i="161"/>
  <c r="F846" i="161"/>
  <c r="D846" i="161"/>
  <c r="E846" i="161" s="1"/>
  <c r="B846" i="161"/>
  <c r="J845" i="161"/>
  <c r="I845" i="161"/>
  <c r="H845" i="161"/>
  <c r="F845" i="161"/>
  <c r="D845" i="161"/>
  <c r="E845" i="161" s="1"/>
  <c r="B845" i="161"/>
  <c r="J844" i="161"/>
  <c r="I844" i="161"/>
  <c r="H844" i="161"/>
  <c r="F844" i="161"/>
  <c r="D844" i="161"/>
  <c r="E844" i="161" s="1"/>
  <c r="B844" i="161"/>
  <c r="J843" i="161"/>
  <c r="I843" i="161"/>
  <c r="H843" i="161"/>
  <c r="F843" i="161"/>
  <c r="D843" i="161"/>
  <c r="E843" i="161" s="1"/>
  <c r="B843" i="161"/>
  <c r="J842" i="161"/>
  <c r="I842" i="161"/>
  <c r="H842" i="161"/>
  <c r="F842" i="161"/>
  <c r="D842" i="161"/>
  <c r="E842" i="161" s="1"/>
  <c r="B842" i="161"/>
  <c r="J841" i="161"/>
  <c r="I841" i="161"/>
  <c r="H841" i="161"/>
  <c r="F841" i="161"/>
  <c r="D841" i="161"/>
  <c r="E841" i="161" s="1"/>
  <c r="B841" i="161"/>
  <c r="J840" i="161"/>
  <c r="I840" i="161"/>
  <c r="H840" i="161"/>
  <c r="F840" i="161"/>
  <c r="D840" i="161"/>
  <c r="E840" i="161" s="1"/>
  <c r="B840" i="161"/>
  <c r="J839" i="161"/>
  <c r="I839" i="161"/>
  <c r="H839" i="161"/>
  <c r="F839" i="161"/>
  <c r="D839" i="161"/>
  <c r="E839" i="161" s="1"/>
  <c r="B839" i="161"/>
  <c r="J838" i="161"/>
  <c r="I838" i="161"/>
  <c r="H838" i="161"/>
  <c r="F838" i="161"/>
  <c r="D838" i="161"/>
  <c r="E838" i="161" s="1"/>
  <c r="B838" i="161"/>
  <c r="J837" i="161"/>
  <c r="I837" i="161"/>
  <c r="H837" i="161"/>
  <c r="F837" i="161"/>
  <c r="D837" i="161"/>
  <c r="E837" i="161" s="1"/>
  <c r="B837" i="161"/>
  <c r="J836" i="161"/>
  <c r="I836" i="161"/>
  <c r="H836" i="161"/>
  <c r="F836" i="161"/>
  <c r="D836" i="161"/>
  <c r="E836" i="161" s="1"/>
  <c r="B836" i="161"/>
  <c r="J835" i="161"/>
  <c r="I835" i="161"/>
  <c r="H835" i="161"/>
  <c r="F835" i="161"/>
  <c r="D835" i="161"/>
  <c r="E835" i="161" s="1"/>
  <c r="B835" i="161"/>
  <c r="J834" i="161"/>
  <c r="I834" i="161"/>
  <c r="H834" i="161"/>
  <c r="F834" i="161"/>
  <c r="D834" i="161"/>
  <c r="E834" i="161" s="1"/>
  <c r="B834" i="161"/>
  <c r="J833" i="161"/>
  <c r="I833" i="161"/>
  <c r="H833" i="161"/>
  <c r="F833" i="161"/>
  <c r="D833" i="161"/>
  <c r="E833" i="161" s="1"/>
  <c r="B833" i="161"/>
  <c r="J832" i="161"/>
  <c r="I832" i="161"/>
  <c r="H832" i="161"/>
  <c r="F832" i="161"/>
  <c r="D832" i="161"/>
  <c r="E832" i="161" s="1"/>
  <c r="B832" i="161"/>
  <c r="J831" i="161"/>
  <c r="I831" i="161"/>
  <c r="H831" i="161"/>
  <c r="F831" i="161"/>
  <c r="D831" i="161"/>
  <c r="E831" i="161" s="1"/>
  <c r="B831" i="161"/>
  <c r="J830" i="161"/>
  <c r="I830" i="161"/>
  <c r="H830" i="161"/>
  <c r="F830" i="161"/>
  <c r="D830" i="161"/>
  <c r="E830" i="161" s="1"/>
  <c r="B830" i="161"/>
  <c r="J829" i="161"/>
  <c r="I829" i="161"/>
  <c r="H829" i="161"/>
  <c r="F829" i="161"/>
  <c r="D829" i="161"/>
  <c r="E829" i="161" s="1"/>
  <c r="B829" i="161"/>
  <c r="J828" i="161"/>
  <c r="I828" i="161"/>
  <c r="H828" i="161"/>
  <c r="F828" i="161"/>
  <c r="D828" i="161"/>
  <c r="E828" i="161" s="1"/>
  <c r="B828" i="161"/>
  <c r="J827" i="161"/>
  <c r="I827" i="161"/>
  <c r="H827" i="161"/>
  <c r="F827" i="161"/>
  <c r="D827" i="161"/>
  <c r="E827" i="161" s="1"/>
  <c r="B827" i="161"/>
  <c r="J826" i="161"/>
  <c r="I826" i="161"/>
  <c r="H826" i="161"/>
  <c r="F826" i="161"/>
  <c r="D826" i="161"/>
  <c r="E826" i="161" s="1"/>
  <c r="B826" i="161"/>
  <c r="J825" i="161"/>
  <c r="I825" i="161"/>
  <c r="H825" i="161"/>
  <c r="F825" i="161"/>
  <c r="D825" i="161"/>
  <c r="E825" i="161" s="1"/>
  <c r="B825" i="161"/>
  <c r="J824" i="161"/>
  <c r="I824" i="161"/>
  <c r="H824" i="161"/>
  <c r="F824" i="161"/>
  <c r="D824" i="161"/>
  <c r="E824" i="161" s="1"/>
  <c r="B824" i="161"/>
  <c r="J823" i="161"/>
  <c r="I823" i="161"/>
  <c r="H823" i="161"/>
  <c r="F823" i="161"/>
  <c r="D823" i="161"/>
  <c r="E823" i="161" s="1"/>
  <c r="B823" i="161"/>
  <c r="J822" i="161"/>
  <c r="I822" i="161"/>
  <c r="H822" i="161"/>
  <c r="F822" i="161"/>
  <c r="D822" i="161"/>
  <c r="E822" i="161" s="1"/>
  <c r="B822" i="161"/>
  <c r="J821" i="161"/>
  <c r="I821" i="161"/>
  <c r="H821" i="161"/>
  <c r="F821" i="161"/>
  <c r="D821" i="161"/>
  <c r="E821" i="161" s="1"/>
  <c r="B821" i="161"/>
  <c r="J820" i="161"/>
  <c r="I820" i="161"/>
  <c r="H820" i="161"/>
  <c r="F820" i="161"/>
  <c r="D820" i="161"/>
  <c r="E820" i="161" s="1"/>
  <c r="B820" i="161"/>
  <c r="J819" i="161"/>
  <c r="I819" i="161"/>
  <c r="H819" i="161"/>
  <c r="F819" i="161"/>
  <c r="D819" i="161"/>
  <c r="E819" i="161" s="1"/>
  <c r="B819" i="161"/>
  <c r="J818" i="161"/>
  <c r="I818" i="161"/>
  <c r="H818" i="161"/>
  <c r="F818" i="161"/>
  <c r="D818" i="161"/>
  <c r="E818" i="161" s="1"/>
  <c r="B818" i="161"/>
  <c r="J817" i="161"/>
  <c r="I817" i="161"/>
  <c r="H817" i="161"/>
  <c r="F817" i="161"/>
  <c r="D817" i="161"/>
  <c r="E817" i="161" s="1"/>
  <c r="B817" i="161"/>
  <c r="J816" i="161"/>
  <c r="I816" i="161"/>
  <c r="H816" i="161"/>
  <c r="F816" i="161"/>
  <c r="D816" i="161"/>
  <c r="E816" i="161" s="1"/>
  <c r="B816" i="161"/>
  <c r="J815" i="161"/>
  <c r="I815" i="161"/>
  <c r="H815" i="161"/>
  <c r="F815" i="161"/>
  <c r="D815" i="161"/>
  <c r="E815" i="161" s="1"/>
  <c r="B815" i="161"/>
  <c r="J814" i="161"/>
  <c r="I814" i="161"/>
  <c r="H814" i="161"/>
  <c r="F814" i="161"/>
  <c r="D814" i="161"/>
  <c r="E814" i="161" s="1"/>
  <c r="B814" i="161"/>
  <c r="J813" i="161"/>
  <c r="I813" i="161"/>
  <c r="H813" i="161"/>
  <c r="F813" i="161"/>
  <c r="D813" i="161"/>
  <c r="E813" i="161" s="1"/>
  <c r="B813" i="161"/>
  <c r="J812" i="161"/>
  <c r="I812" i="161"/>
  <c r="H812" i="161"/>
  <c r="F812" i="161"/>
  <c r="D812" i="161"/>
  <c r="E812" i="161" s="1"/>
  <c r="B812" i="161"/>
  <c r="J811" i="161"/>
  <c r="I811" i="161"/>
  <c r="H811" i="161"/>
  <c r="F811" i="161"/>
  <c r="D811" i="161"/>
  <c r="E811" i="161" s="1"/>
  <c r="B811" i="161"/>
  <c r="J810" i="161"/>
  <c r="I810" i="161"/>
  <c r="H810" i="161"/>
  <c r="F810" i="161"/>
  <c r="D810" i="161"/>
  <c r="E810" i="161" s="1"/>
  <c r="B810" i="161"/>
  <c r="J809" i="161"/>
  <c r="I809" i="161"/>
  <c r="H809" i="161"/>
  <c r="F809" i="161"/>
  <c r="D809" i="161"/>
  <c r="E809" i="161" s="1"/>
  <c r="B809" i="161"/>
  <c r="J808" i="161"/>
  <c r="I808" i="161"/>
  <c r="H808" i="161"/>
  <c r="F808" i="161"/>
  <c r="D808" i="161"/>
  <c r="E808" i="161" s="1"/>
  <c r="B808" i="161"/>
  <c r="J807" i="161"/>
  <c r="I807" i="161"/>
  <c r="H807" i="161"/>
  <c r="F807" i="161"/>
  <c r="D807" i="161"/>
  <c r="E807" i="161" s="1"/>
  <c r="B807" i="161"/>
  <c r="J806" i="161"/>
  <c r="I806" i="161"/>
  <c r="H806" i="161"/>
  <c r="F806" i="161"/>
  <c r="D806" i="161"/>
  <c r="E806" i="161" s="1"/>
  <c r="B806" i="161"/>
  <c r="J805" i="161"/>
  <c r="I805" i="161"/>
  <c r="H805" i="161"/>
  <c r="F805" i="161"/>
  <c r="D805" i="161"/>
  <c r="E805" i="161" s="1"/>
  <c r="B805" i="161"/>
  <c r="J804" i="161"/>
  <c r="I804" i="161"/>
  <c r="H804" i="161"/>
  <c r="F804" i="161"/>
  <c r="D804" i="161"/>
  <c r="E804" i="161" s="1"/>
  <c r="B804" i="161"/>
  <c r="J803" i="161"/>
  <c r="I803" i="161"/>
  <c r="H803" i="161"/>
  <c r="F803" i="161"/>
  <c r="D803" i="161"/>
  <c r="E803" i="161" s="1"/>
  <c r="B803" i="161"/>
  <c r="J802" i="161"/>
  <c r="I802" i="161"/>
  <c r="H802" i="161"/>
  <c r="F802" i="161"/>
  <c r="D802" i="161"/>
  <c r="E802" i="161" s="1"/>
  <c r="B802" i="161"/>
  <c r="J801" i="161"/>
  <c r="I801" i="161"/>
  <c r="H801" i="161"/>
  <c r="F801" i="161"/>
  <c r="D801" i="161"/>
  <c r="E801" i="161" s="1"/>
  <c r="B801" i="161"/>
  <c r="J800" i="161"/>
  <c r="I800" i="161"/>
  <c r="H800" i="161"/>
  <c r="F800" i="161"/>
  <c r="D800" i="161"/>
  <c r="E800" i="161" s="1"/>
  <c r="B800" i="161"/>
  <c r="J799" i="161"/>
  <c r="I799" i="161"/>
  <c r="H799" i="161"/>
  <c r="F799" i="161"/>
  <c r="D799" i="161"/>
  <c r="E799" i="161" s="1"/>
  <c r="B799" i="161"/>
  <c r="J798" i="161"/>
  <c r="I798" i="161"/>
  <c r="H798" i="161"/>
  <c r="F798" i="161"/>
  <c r="D798" i="161"/>
  <c r="E798" i="161" s="1"/>
  <c r="B798" i="161"/>
  <c r="J797" i="161"/>
  <c r="I797" i="161"/>
  <c r="H797" i="161"/>
  <c r="F797" i="161"/>
  <c r="D797" i="161"/>
  <c r="E797" i="161" s="1"/>
  <c r="B797" i="161"/>
  <c r="J796" i="161"/>
  <c r="I796" i="161"/>
  <c r="H796" i="161"/>
  <c r="F796" i="161"/>
  <c r="D796" i="161"/>
  <c r="E796" i="161" s="1"/>
  <c r="B796" i="161"/>
  <c r="J795" i="161"/>
  <c r="I795" i="161"/>
  <c r="H795" i="161"/>
  <c r="F795" i="161"/>
  <c r="D795" i="161"/>
  <c r="E795" i="161" s="1"/>
  <c r="B795" i="161"/>
  <c r="J794" i="161"/>
  <c r="I794" i="161"/>
  <c r="H794" i="161"/>
  <c r="F794" i="161"/>
  <c r="D794" i="161"/>
  <c r="E794" i="161" s="1"/>
  <c r="B794" i="161"/>
  <c r="J793" i="161"/>
  <c r="I793" i="161"/>
  <c r="H793" i="161"/>
  <c r="F793" i="161"/>
  <c r="D793" i="161"/>
  <c r="E793" i="161" s="1"/>
  <c r="B793" i="161"/>
  <c r="J792" i="161"/>
  <c r="I792" i="161"/>
  <c r="H792" i="161"/>
  <c r="F792" i="161"/>
  <c r="D792" i="161"/>
  <c r="E792" i="161" s="1"/>
  <c r="B792" i="161"/>
  <c r="J791" i="161"/>
  <c r="I791" i="161"/>
  <c r="H791" i="161"/>
  <c r="F791" i="161"/>
  <c r="D791" i="161"/>
  <c r="E791" i="161" s="1"/>
  <c r="B791" i="161"/>
  <c r="J790" i="161"/>
  <c r="I790" i="161"/>
  <c r="H790" i="161"/>
  <c r="F790" i="161"/>
  <c r="D790" i="161"/>
  <c r="E790" i="161" s="1"/>
  <c r="B790" i="161"/>
  <c r="J789" i="161"/>
  <c r="I789" i="161"/>
  <c r="H789" i="161"/>
  <c r="F789" i="161"/>
  <c r="D789" i="161"/>
  <c r="E789" i="161" s="1"/>
  <c r="B789" i="161"/>
  <c r="J788" i="161"/>
  <c r="I788" i="161"/>
  <c r="H788" i="161"/>
  <c r="F788" i="161"/>
  <c r="D788" i="161"/>
  <c r="E788" i="161" s="1"/>
  <c r="B788" i="161"/>
  <c r="J787" i="161"/>
  <c r="I787" i="161"/>
  <c r="H787" i="161"/>
  <c r="F787" i="161"/>
  <c r="D787" i="161"/>
  <c r="E787" i="161" s="1"/>
  <c r="B787" i="161"/>
  <c r="J786" i="161"/>
  <c r="I786" i="161"/>
  <c r="H786" i="161"/>
  <c r="F786" i="161"/>
  <c r="D786" i="161"/>
  <c r="E786" i="161" s="1"/>
  <c r="B786" i="161"/>
  <c r="J785" i="161"/>
  <c r="I785" i="161"/>
  <c r="H785" i="161"/>
  <c r="F785" i="161"/>
  <c r="D785" i="161"/>
  <c r="E785" i="161" s="1"/>
  <c r="B785" i="161"/>
  <c r="J784" i="161"/>
  <c r="I784" i="161"/>
  <c r="H784" i="161"/>
  <c r="F784" i="161"/>
  <c r="D784" i="161"/>
  <c r="E784" i="161" s="1"/>
  <c r="B784" i="161"/>
  <c r="J783" i="161"/>
  <c r="I783" i="161"/>
  <c r="H783" i="161"/>
  <c r="F783" i="161"/>
  <c r="D783" i="161"/>
  <c r="E783" i="161" s="1"/>
  <c r="B783" i="161"/>
  <c r="J782" i="161"/>
  <c r="I782" i="161"/>
  <c r="H782" i="161"/>
  <c r="F782" i="161"/>
  <c r="D782" i="161"/>
  <c r="E782" i="161" s="1"/>
  <c r="B782" i="161"/>
  <c r="J781" i="161"/>
  <c r="I781" i="161"/>
  <c r="H781" i="161"/>
  <c r="F781" i="161"/>
  <c r="D781" i="161"/>
  <c r="E781" i="161" s="1"/>
  <c r="B781" i="161"/>
  <c r="J780" i="161"/>
  <c r="I780" i="161"/>
  <c r="H780" i="161"/>
  <c r="F780" i="161"/>
  <c r="D780" i="161"/>
  <c r="E780" i="161" s="1"/>
  <c r="B780" i="161"/>
  <c r="J779" i="161"/>
  <c r="I779" i="161"/>
  <c r="H779" i="161"/>
  <c r="F779" i="161"/>
  <c r="D779" i="161"/>
  <c r="E779" i="161" s="1"/>
  <c r="B779" i="161"/>
  <c r="J778" i="161"/>
  <c r="I778" i="161"/>
  <c r="H778" i="161"/>
  <c r="F778" i="161"/>
  <c r="D778" i="161"/>
  <c r="E778" i="161" s="1"/>
  <c r="B778" i="161"/>
  <c r="J777" i="161"/>
  <c r="I777" i="161"/>
  <c r="H777" i="161"/>
  <c r="F777" i="161"/>
  <c r="D777" i="161"/>
  <c r="E777" i="161" s="1"/>
  <c r="B777" i="161"/>
  <c r="J776" i="161"/>
  <c r="I776" i="161"/>
  <c r="H776" i="161"/>
  <c r="F776" i="161"/>
  <c r="D776" i="161"/>
  <c r="E776" i="161" s="1"/>
  <c r="B776" i="161"/>
  <c r="J775" i="161"/>
  <c r="I775" i="161"/>
  <c r="H775" i="161"/>
  <c r="F775" i="161"/>
  <c r="D775" i="161"/>
  <c r="E775" i="161" s="1"/>
  <c r="B775" i="161"/>
  <c r="J774" i="161"/>
  <c r="I774" i="161"/>
  <c r="H774" i="161"/>
  <c r="F774" i="161"/>
  <c r="D774" i="161"/>
  <c r="E774" i="161" s="1"/>
  <c r="B774" i="161"/>
  <c r="J773" i="161"/>
  <c r="I773" i="161"/>
  <c r="H773" i="161"/>
  <c r="F773" i="161"/>
  <c r="D773" i="161"/>
  <c r="E773" i="161" s="1"/>
  <c r="B773" i="161"/>
  <c r="J772" i="161"/>
  <c r="I772" i="161"/>
  <c r="H772" i="161"/>
  <c r="F772" i="161"/>
  <c r="D772" i="161"/>
  <c r="E772" i="161" s="1"/>
  <c r="B772" i="161"/>
  <c r="J771" i="161"/>
  <c r="I771" i="161"/>
  <c r="H771" i="161"/>
  <c r="F771" i="161"/>
  <c r="D771" i="161"/>
  <c r="E771" i="161" s="1"/>
  <c r="B771" i="161"/>
  <c r="J770" i="161"/>
  <c r="I770" i="161"/>
  <c r="H770" i="161"/>
  <c r="F770" i="161"/>
  <c r="D770" i="161"/>
  <c r="E770" i="161" s="1"/>
  <c r="B770" i="161"/>
  <c r="J769" i="161"/>
  <c r="I769" i="161"/>
  <c r="H769" i="161"/>
  <c r="F769" i="161"/>
  <c r="D769" i="161"/>
  <c r="E769" i="161" s="1"/>
  <c r="B769" i="161"/>
  <c r="J768" i="161"/>
  <c r="I768" i="161"/>
  <c r="H768" i="161"/>
  <c r="F768" i="161"/>
  <c r="D768" i="161"/>
  <c r="E768" i="161" s="1"/>
  <c r="B768" i="161"/>
  <c r="J767" i="161"/>
  <c r="I767" i="161"/>
  <c r="H767" i="161"/>
  <c r="F767" i="161"/>
  <c r="D767" i="161"/>
  <c r="E767" i="161" s="1"/>
  <c r="B767" i="161"/>
  <c r="J766" i="161"/>
  <c r="I766" i="161"/>
  <c r="H766" i="161"/>
  <c r="F766" i="161"/>
  <c r="D766" i="161"/>
  <c r="E766" i="161" s="1"/>
  <c r="B766" i="161"/>
  <c r="J765" i="161"/>
  <c r="I765" i="161"/>
  <c r="H765" i="161"/>
  <c r="F765" i="161"/>
  <c r="D765" i="161"/>
  <c r="E765" i="161" s="1"/>
  <c r="B765" i="161"/>
  <c r="J764" i="161"/>
  <c r="I764" i="161"/>
  <c r="H764" i="161"/>
  <c r="F764" i="161"/>
  <c r="D764" i="161"/>
  <c r="E764" i="161" s="1"/>
  <c r="B764" i="161"/>
  <c r="J763" i="161"/>
  <c r="I763" i="161"/>
  <c r="H763" i="161"/>
  <c r="F763" i="161"/>
  <c r="D763" i="161"/>
  <c r="E763" i="161" s="1"/>
  <c r="B763" i="161"/>
  <c r="J762" i="161"/>
  <c r="I762" i="161"/>
  <c r="H762" i="161"/>
  <c r="F762" i="161"/>
  <c r="D762" i="161"/>
  <c r="E762" i="161" s="1"/>
  <c r="B762" i="161"/>
  <c r="J761" i="161"/>
  <c r="I761" i="161"/>
  <c r="H761" i="161"/>
  <c r="F761" i="161"/>
  <c r="D761" i="161"/>
  <c r="E761" i="161" s="1"/>
  <c r="B761" i="161"/>
  <c r="J760" i="161"/>
  <c r="I760" i="161"/>
  <c r="H760" i="161"/>
  <c r="F760" i="161"/>
  <c r="D760" i="161"/>
  <c r="E760" i="161" s="1"/>
  <c r="B760" i="161"/>
  <c r="J759" i="161"/>
  <c r="I759" i="161"/>
  <c r="H759" i="161"/>
  <c r="F759" i="161"/>
  <c r="D759" i="161"/>
  <c r="E759" i="161" s="1"/>
  <c r="B759" i="161"/>
  <c r="J758" i="161"/>
  <c r="I758" i="161"/>
  <c r="H758" i="161"/>
  <c r="F758" i="161"/>
  <c r="D758" i="161"/>
  <c r="E758" i="161" s="1"/>
  <c r="B758" i="161"/>
  <c r="J757" i="161"/>
  <c r="I757" i="161"/>
  <c r="H757" i="161"/>
  <c r="F757" i="161"/>
  <c r="D757" i="161"/>
  <c r="E757" i="161" s="1"/>
  <c r="B757" i="161"/>
  <c r="J756" i="161"/>
  <c r="I756" i="161"/>
  <c r="H756" i="161"/>
  <c r="F756" i="161"/>
  <c r="D756" i="161"/>
  <c r="E756" i="161" s="1"/>
  <c r="B756" i="161"/>
  <c r="J755" i="161"/>
  <c r="I755" i="161"/>
  <c r="H755" i="161"/>
  <c r="F755" i="161"/>
  <c r="D755" i="161"/>
  <c r="E755" i="161" s="1"/>
  <c r="B755" i="161"/>
  <c r="J754" i="161"/>
  <c r="I754" i="161"/>
  <c r="H754" i="161"/>
  <c r="F754" i="161"/>
  <c r="D754" i="161"/>
  <c r="E754" i="161" s="1"/>
  <c r="B754" i="161"/>
  <c r="J753" i="161"/>
  <c r="I753" i="161"/>
  <c r="H753" i="161"/>
  <c r="F753" i="161"/>
  <c r="D753" i="161"/>
  <c r="E753" i="161" s="1"/>
  <c r="B753" i="161"/>
  <c r="J752" i="161"/>
  <c r="I752" i="161"/>
  <c r="H752" i="161"/>
  <c r="F752" i="161"/>
  <c r="D752" i="161"/>
  <c r="E752" i="161" s="1"/>
  <c r="B752" i="161"/>
  <c r="J751" i="161"/>
  <c r="I751" i="161"/>
  <c r="H751" i="161"/>
  <c r="F751" i="161"/>
  <c r="D751" i="161"/>
  <c r="E751" i="161" s="1"/>
  <c r="B751" i="161"/>
  <c r="J750" i="161"/>
  <c r="I750" i="161"/>
  <c r="H750" i="161"/>
  <c r="F750" i="161"/>
  <c r="D750" i="161"/>
  <c r="E750" i="161" s="1"/>
  <c r="B750" i="161"/>
  <c r="J749" i="161"/>
  <c r="I749" i="161"/>
  <c r="H749" i="161"/>
  <c r="F749" i="161"/>
  <c r="D749" i="161"/>
  <c r="E749" i="161" s="1"/>
  <c r="B749" i="161"/>
  <c r="J748" i="161"/>
  <c r="I748" i="161"/>
  <c r="H748" i="161"/>
  <c r="F748" i="161"/>
  <c r="D748" i="161"/>
  <c r="E748" i="161" s="1"/>
  <c r="B748" i="161"/>
  <c r="J747" i="161"/>
  <c r="I747" i="161"/>
  <c r="H747" i="161"/>
  <c r="F747" i="161"/>
  <c r="D747" i="161"/>
  <c r="E747" i="161" s="1"/>
  <c r="B747" i="161"/>
  <c r="J746" i="161"/>
  <c r="I746" i="161"/>
  <c r="H746" i="161"/>
  <c r="F746" i="161"/>
  <c r="D746" i="161"/>
  <c r="E746" i="161" s="1"/>
  <c r="B746" i="161"/>
  <c r="J745" i="161"/>
  <c r="I745" i="161"/>
  <c r="H745" i="161"/>
  <c r="F745" i="161"/>
  <c r="D745" i="161"/>
  <c r="E745" i="161" s="1"/>
  <c r="B745" i="161"/>
  <c r="J744" i="161"/>
  <c r="I744" i="161"/>
  <c r="H744" i="161"/>
  <c r="F744" i="161"/>
  <c r="D744" i="161"/>
  <c r="E744" i="161" s="1"/>
  <c r="B744" i="161"/>
  <c r="J743" i="161"/>
  <c r="I743" i="161"/>
  <c r="H743" i="161"/>
  <c r="F743" i="161"/>
  <c r="D743" i="161"/>
  <c r="E743" i="161" s="1"/>
  <c r="B743" i="161"/>
  <c r="J742" i="161"/>
  <c r="I742" i="161"/>
  <c r="H742" i="161"/>
  <c r="F742" i="161"/>
  <c r="D742" i="161"/>
  <c r="E742" i="161" s="1"/>
  <c r="B742" i="161"/>
  <c r="J741" i="161"/>
  <c r="I741" i="161"/>
  <c r="H741" i="161"/>
  <c r="F741" i="161"/>
  <c r="D741" i="161"/>
  <c r="E741" i="161" s="1"/>
  <c r="B741" i="161"/>
  <c r="J740" i="161"/>
  <c r="I740" i="161"/>
  <c r="H740" i="161"/>
  <c r="F740" i="161"/>
  <c r="D740" i="161"/>
  <c r="E740" i="161" s="1"/>
  <c r="B740" i="161"/>
  <c r="J739" i="161"/>
  <c r="I739" i="161"/>
  <c r="H739" i="161"/>
  <c r="F739" i="161"/>
  <c r="D739" i="161"/>
  <c r="E739" i="161" s="1"/>
  <c r="B739" i="161"/>
  <c r="J738" i="161"/>
  <c r="I738" i="161"/>
  <c r="H738" i="161"/>
  <c r="F738" i="161"/>
  <c r="D738" i="161"/>
  <c r="E738" i="161" s="1"/>
  <c r="B738" i="161"/>
  <c r="J737" i="161"/>
  <c r="I737" i="161"/>
  <c r="H737" i="161"/>
  <c r="F737" i="161"/>
  <c r="D737" i="161"/>
  <c r="E737" i="161" s="1"/>
  <c r="B737" i="161"/>
  <c r="J736" i="161"/>
  <c r="I736" i="161"/>
  <c r="H736" i="161"/>
  <c r="F736" i="161"/>
  <c r="D736" i="161"/>
  <c r="E736" i="161" s="1"/>
  <c r="B736" i="161"/>
  <c r="J735" i="161"/>
  <c r="I735" i="161"/>
  <c r="H735" i="161"/>
  <c r="F735" i="161"/>
  <c r="D735" i="161"/>
  <c r="E735" i="161" s="1"/>
  <c r="B735" i="161"/>
  <c r="J734" i="161"/>
  <c r="I734" i="161"/>
  <c r="H734" i="161"/>
  <c r="F734" i="161"/>
  <c r="D734" i="161"/>
  <c r="E734" i="161" s="1"/>
  <c r="B734" i="161"/>
  <c r="J733" i="161"/>
  <c r="I733" i="161"/>
  <c r="H733" i="161"/>
  <c r="F733" i="161"/>
  <c r="D733" i="161"/>
  <c r="E733" i="161" s="1"/>
  <c r="B733" i="161"/>
  <c r="J732" i="161"/>
  <c r="I732" i="161"/>
  <c r="H732" i="161"/>
  <c r="F732" i="161"/>
  <c r="D732" i="161"/>
  <c r="E732" i="161" s="1"/>
  <c r="B732" i="161"/>
  <c r="J731" i="161"/>
  <c r="I731" i="161"/>
  <c r="H731" i="161"/>
  <c r="F731" i="161"/>
  <c r="D731" i="161"/>
  <c r="E731" i="161" s="1"/>
  <c r="B731" i="161"/>
  <c r="J730" i="161"/>
  <c r="I730" i="161"/>
  <c r="H730" i="161"/>
  <c r="F730" i="161"/>
  <c r="D730" i="161"/>
  <c r="E730" i="161" s="1"/>
  <c r="B730" i="161"/>
  <c r="J729" i="161"/>
  <c r="I729" i="161"/>
  <c r="H729" i="161"/>
  <c r="F729" i="161"/>
  <c r="D729" i="161"/>
  <c r="E729" i="161" s="1"/>
  <c r="B729" i="161"/>
  <c r="J728" i="161"/>
  <c r="I728" i="161"/>
  <c r="H728" i="161"/>
  <c r="F728" i="161"/>
  <c r="D728" i="161"/>
  <c r="E728" i="161" s="1"/>
  <c r="B728" i="161"/>
  <c r="J727" i="161"/>
  <c r="I727" i="161"/>
  <c r="H727" i="161"/>
  <c r="F727" i="161"/>
  <c r="D727" i="161"/>
  <c r="E727" i="161" s="1"/>
  <c r="B727" i="161"/>
  <c r="J726" i="161"/>
  <c r="I726" i="161"/>
  <c r="H726" i="161"/>
  <c r="F726" i="161"/>
  <c r="D726" i="161"/>
  <c r="E726" i="161" s="1"/>
  <c r="B726" i="161"/>
  <c r="J725" i="161"/>
  <c r="I725" i="161"/>
  <c r="H725" i="161"/>
  <c r="F725" i="161"/>
  <c r="D725" i="161"/>
  <c r="E725" i="161" s="1"/>
  <c r="B725" i="161"/>
  <c r="J724" i="161"/>
  <c r="I724" i="161"/>
  <c r="H724" i="161"/>
  <c r="F724" i="161"/>
  <c r="D724" i="161"/>
  <c r="E724" i="161" s="1"/>
  <c r="B724" i="161"/>
  <c r="J723" i="161"/>
  <c r="I723" i="161"/>
  <c r="H723" i="161"/>
  <c r="F723" i="161"/>
  <c r="D723" i="161"/>
  <c r="E723" i="161" s="1"/>
  <c r="B723" i="161"/>
  <c r="J722" i="161"/>
  <c r="I722" i="161"/>
  <c r="H722" i="161"/>
  <c r="F722" i="161"/>
  <c r="D722" i="161"/>
  <c r="E722" i="161" s="1"/>
  <c r="B722" i="161"/>
  <c r="J721" i="161"/>
  <c r="I721" i="161"/>
  <c r="H721" i="161"/>
  <c r="F721" i="161"/>
  <c r="D721" i="161"/>
  <c r="E721" i="161" s="1"/>
  <c r="B721" i="161"/>
  <c r="J720" i="161"/>
  <c r="I720" i="161"/>
  <c r="H720" i="161"/>
  <c r="F720" i="161"/>
  <c r="D720" i="161"/>
  <c r="E720" i="161" s="1"/>
  <c r="B720" i="161"/>
  <c r="J719" i="161"/>
  <c r="I719" i="161"/>
  <c r="H719" i="161"/>
  <c r="F719" i="161"/>
  <c r="D719" i="161"/>
  <c r="E719" i="161" s="1"/>
  <c r="B719" i="161"/>
  <c r="J718" i="161"/>
  <c r="I718" i="161"/>
  <c r="H718" i="161"/>
  <c r="F718" i="161"/>
  <c r="D718" i="161"/>
  <c r="E718" i="161" s="1"/>
  <c r="B718" i="161"/>
  <c r="J717" i="161"/>
  <c r="I717" i="161"/>
  <c r="H717" i="161"/>
  <c r="F717" i="161"/>
  <c r="D717" i="161"/>
  <c r="E717" i="161" s="1"/>
  <c r="B717" i="161"/>
  <c r="J716" i="161"/>
  <c r="I716" i="161"/>
  <c r="H716" i="161"/>
  <c r="F716" i="161"/>
  <c r="D716" i="161"/>
  <c r="E716" i="161" s="1"/>
  <c r="B716" i="161"/>
  <c r="J715" i="161"/>
  <c r="I715" i="161"/>
  <c r="H715" i="161"/>
  <c r="F715" i="161"/>
  <c r="D715" i="161"/>
  <c r="E715" i="161" s="1"/>
  <c r="B715" i="161"/>
  <c r="J714" i="161"/>
  <c r="I714" i="161"/>
  <c r="H714" i="161"/>
  <c r="F714" i="161"/>
  <c r="D714" i="161"/>
  <c r="E714" i="161" s="1"/>
  <c r="B714" i="161"/>
  <c r="J713" i="161"/>
  <c r="I713" i="161"/>
  <c r="H713" i="161"/>
  <c r="F713" i="161"/>
  <c r="D713" i="161"/>
  <c r="E713" i="161" s="1"/>
  <c r="B713" i="161"/>
  <c r="J712" i="161"/>
  <c r="I712" i="161"/>
  <c r="H712" i="161"/>
  <c r="F712" i="161"/>
  <c r="D712" i="161"/>
  <c r="E712" i="161" s="1"/>
  <c r="B712" i="161"/>
  <c r="J711" i="161"/>
  <c r="I711" i="161"/>
  <c r="H711" i="161"/>
  <c r="F711" i="161"/>
  <c r="D711" i="161"/>
  <c r="E711" i="161" s="1"/>
  <c r="B711" i="161"/>
  <c r="J710" i="161"/>
  <c r="I710" i="161"/>
  <c r="H710" i="161"/>
  <c r="F710" i="161"/>
  <c r="D710" i="161"/>
  <c r="E710" i="161" s="1"/>
  <c r="B710" i="161"/>
  <c r="J709" i="161"/>
  <c r="I709" i="161"/>
  <c r="H709" i="161"/>
  <c r="F709" i="161"/>
  <c r="D709" i="161"/>
  <c r="E709" i="161" s="1"/>
  <c r="B709" i="161"/>
  <c r="J708" i="161"/>
  <c r="I708" i="161"/>
  <c r="H708" i="161"/>
  <c r="F708" i="161"/>
  <c r="D708" i="161"/>
  <c r="E708" i="161" s="1"/>
  <c r="B708" i="161"/>
  <c r="J707" i="161"/>
  <c r="I707" i="161"/>
  <c r="H707" i="161"/>
  <c r="F707" i="161"/>
  <c r="D707" i="161"/>
  <c r="E707" i="161" s="1"/>
  <c r="B707" i="161"/>
  <c r="J706" i="161"/>
  <c r="I706" i="161"/>
  <c r="H706" i="161"/>
  <c r="F706" i="161"/>
  <c r="D706" i="161"/>
  <c r="E706" i="161" s="1"/>
  <c r="B706" i="161"/>
  <c r="J705" i="161"/>
  <c r="I705" i="161"/>
  <c r="H705" i="161"/>
  <c r="F705" i="161"/>
  <c r="D705" i="161"/>
  <c r="E705" i="161" s="1"/>
  <c r="B705" i="161"/>
  <c r="J704" i="161"/>
  <c r="I704" i="161"/>
  <c r="H704" i="161"/>
  <c r="F704" i="161"/>
  <c r="D704" i="161"/>
  <c r="E704" i="161" s="1"/>
  <c r="B704" i="161"/>
  <c r="J703" i="161"/>
  <c r="I703" i="161"/>
  <c r="H703" i="161"/>
  <c r="F703" i="161"/>
  <c r="D703" i="161"/>
  <c r="E703" i="161" s="1"/>
  <c r="B703" i="161"/>
  <c r="J702" i="161"/>
  <c r="I702" i="161"/>
  <c r="H702" i="161"/>
  <c r="F702" i="161"/>
  <c r="D702" i="161"/>
  <c r="E702" i="161" s="1"/>
  <c r="B702" i="161"/>
  <c r="J701" i="161"/>
  <c r="I701" i="161"/>
  <c r="H701" i="161"/>
  <c r="F701" i="161"/>
  <c r="D701" i="161"/>
  <c r="E701" i="161" s="1"/>
  <c r="B701" i="161"/>
  <c r="J700" i="161"/>
  <c r="I700" i="161"/>
  <c r="H700" i="161"/>
  <c r="F700" i="161"/>
  <c r="D700" i="161"/>
  <c r="E700" i="161" s="1"/>
  <c r="B700" i="161"/>
  <c r="J699" i="161"/>
  <c r="I699" i="161"/>
  <c r="H699" i="161"/>
  <c r="F699" i="161"/>
  <c r="D699" i="161"/>
  <c r="E699" i="161" s="1"/>
  <c r="B699" i="161"/>
  <c r="J698" i="161"/>
  <c r="I698" i="161"/>
  <c r="H698" i="161"/>
  <c r="F698" i="161"/>
  <c r="D698" i="161"/>
  <c r="E698" i="161" s="1"/>
  <c r="B698" i="161"/>
  <c r="J697" i="161"/>
  <c r="I697" i="161"/>
  <c r="H697" i="161"/>
  <c r="F697" i="161"/>
  <c r="D697" i="161"/>
  <c r="E697" i="161" s="1"/>
  <c r="B697" i="161"/>
  <c r="J696" i="161"/>
  <c r="I696" i="161"/>
  <c r="H696" i="161"/>
  <c r="F696" i="161"/>
  <c r="D696" i="161"/>
  <c r="E696" i="161" s="1"/>
  <c r="B696" i="161"/>
  <c r="J695" i="161"/>
  <c r="I695" i="161"/>
  <c r="H695" i="161"/>
  <c r="F695" i="161"/>
  <c r="D695" i="161"/>
  <c r="E695" i="161" s="1"/>
  <c r="B695" i="161"/>
  <c r="J694" i="161"/>
  <c r="I694" i="161"/>
  <c r="H694" i="161"/>
  <c r="F694" i="161"/>
  <c r="D694" i="161"/>
  <c r="E694" i="161" s="1"/>
  <c r="B694" i="161"/>
  <c r="J693" i="161"/>
  <c r="I693" i="161"/>
  <c r="H693" i="161"/>
  <c r="F693" i="161"/>
  <c r="D693" i="161"/>
  <c r="E693" i="161" s="1"/>
  <c r="B693" i="161"/>
  <c r="J692" i="161"/>
  <c r="I692" i="161"/>
  <c r="H692" i="161"/>
  <c r="F692" i="161"/>
  <c r="D692" i="161"/>
  <c r="E692" i="161" s="1"/>
  <c r="B692" i="161"/>
  <c r="J691" i="161"/>
  <c r="I691" i="161"/>
  <c r="H691" i="161"/>
  <c r="F691" i="161"/>
  <c r="D691" i="161"/>
  <c r="E691" i="161" s="1"/>
  <c r="B691" i="161"/>
  <c r="J690" i="161"/>
  <c r="I690" i="161"/>
  <c r="H690" i="161"/>
  <c r="F690" i="161"/>
  <c r="D690" i="161"/>
  <c r="E690" i="161" s="1"/>
  <c r="B690" i="161"/>
  <c r="J689" i="161"/>
  <c r="I689" i="161"/>
  <c r="H689" i="161"/>
  <c r="F689" i="161"/>
  <c r="D689" i="161"/>
  <c r="E689" i="161" s="1"/>
  <c r="B689" i="161"/>
  <c r="J688" i="161"/>
  <c r="I688" i="161"/>
  <c r="H688" i="161"/>
  <c r="F688" i="161"/>
  <c r="D688" i="161"/>
  <c r="E688" i="161" s="1"/>
  <c r="B688" i="161"/>
  <c r="J687" i="161"/>
  <c r="I687" i="161"/>
  <c r="H687" i="161"/>
  <c r="F687" i="161"/>
  <c r="D687" i="161"/>
  <c r="E687" i="161" s="1"/>
  <c r="B687" i="161"/>
  <c r="J686" i="161"/>
  <c r="I686" i="161"/>
  <c r="H686" i="161"/>
  <c r="F686" i="161"/>
  <c r="D686" i="161"/>
  <c r="E686" i="161" s="1"/>
  <c r="B686" i="161"/>
  <c r="J685" i="161"/>
  <c r="I685" i="161"/>
  <c r="H685" i="161"/>
  <c r="F685" i="161"/>
  <c r="D685" i="161"/>
  <c r="E685" i="161" s="1"/>
  <c r="B685" i="161"/>
  <c r="J684" i="161"/>
  <c r="I684" i="161"/>
  <c r="H684" i="161"/>
  <c r="F684" i="161"/>
  <c r="D684" i="161"/>
  <c r="E684" i="161" s="1"/>
  <c r="B684" i="161"/>
  <c r="J683" i="161"/>
  <c r="I683" i="161"/>
  <c r="H683" i="161"/>
  <c r="F683" i="161"/>
  <c r="D683" i="161"/>
  <c r="E683" i="161" s="1"/>
  <c r="B683" i="161"/>
  <c r="J682" i="161"/>
  <c r="I682" i="161"/>
  <c r="H682" i="161"/>
  <c r="F682" i="161"/>
  <c r="D682" i="161"/>
  <c r="E682" i="161" s="1"/>
  <c r="B682" i="161"/>
  <c r="J681" i="161"/>
  <c r="I681" i="161"/>
  <c r="H681" i="161"/>
  <c r="F681" i="161"/>
  <c r="D681" i="161"/>
  <c r="E681" i="161" s="1"/>
  <c r="B681" i="161"/>
  <c r="J680" i="161"/>
  <c r="I680" i="161"/>
  <c r="H680" i="161"/>
  <c r="F680" i="161"/>
  <c r="D680" i="161"/>
  <c r="E680" i="161" s="1"/>
  <c r="B680" i="161"/>
  <c r="J679" i="161"/>
  <c r="I679" i="161"/>
  <c r="H679" i="161"/>
  <c r="F679" i="161"/>
  <c r="D679" i="161"/>
  <c r="E679" i="161" s="1"/>
  <c r="B679" i="161"/>
  <c r="J678" i="161"/>
  <c r="I678" i="161"/>
  <c r="H678" i="161"/>
  <c r="F678" i="161"/>
  <c r="D678" i="161"/>
  <c r="E678" i="161" s="1"/>
  <c r="B678" i="161"/>
  <c r="J677" i="161"/>
  <c r="I677" i="161"/>
  <c r="H677" i="161"/>
  <c r="F677" i="161"/>
  <c r="D677" i="161"/>
  <c r="E677" i="161" s="1"/>
  <c r="B677" i="161"/>
  <c r="J676" i="161"/>
  <c r="I676" i="161"/>
  <c r="H676" i="161"/>
  <c r="F676" i="161"/>
  <c r="D676" i="161"/>
  <c r="E676" i="161" s="1"/>
  <c r="B676" i="161"/>
  <c r="J675" i="161"/>
  <c r="I675" i="161"/>
  <c r="H675" i="161"/>
  <c r="F675" i="161"/>
  <c r="D675" i="161"/>
  <c r="E675" i="161" s="1"/>
  <c r="B675" i="161"/>
  <c r="J674" i="161"/>
  <c r="I674" i="161"/>
  <c r="H674" i="161"/>
  <c r="F674" i="161"/>
  <c r="D674" i="161"/>
  <c r="E674" i="161" s="1"/>
  <c r="B674" i="161"/>
  <c r="J673" i="161"/>
  <c r="I673" i="161"/>
  <c r="H673" i="161"/>
  <c r="F673" i="161"/>
  <c r="D673" i="161"/>
  <c r="E673" i="161" s="1"/>
  <c r="B673" i="161"/>
  <c r="J672" i="161"/>
  <c r="I672" i="161"/>
  <c r="H672" i="161"/>
  <c r="F672" i="161"/>
  <c r="D672" i="161"/>
  <c r="E672" i="161" s="1"/>
  <c r="B672" i="161"/>
  <c r="J671" i="161"/>
  <c r="I671" i="161"/>
  <c r="H671" i="161"/>
  <c r="F671" i="161"/>
  <c r="D671" i="161"/>
  <c r="E671" i="161" s="1"/>
  <c r="B671" i="161"/>
  <c r="J670" i="161"/>
  <c r="I670" i="161"/>
  <c r="H670" i="161"/>
  <c r="F670" i="161"/>
  <c r="D670" i="161"/>
  <c r="E670" i="161" s="1"/>
  <c r="B670" i="161"/>
  <c r="J669" i="161"/>
  <c r="I669" i="161"/>
  <c r="H669" i="161"/>
  <c r="F669" i="161"/>
  <c r="D669" i="161"/>
  <c r="E669" i="161" s="1"/>
  <c r="B669" i="161"/>
  <c r="J668" i="161"/>
  <c r="I668" i="161"/>
  <c r="H668" i="161"/>
  <c r="F668" i="161"/>
  <c r="D668" i="161"/>
  <c r="E668" i="161" s="1"/>
  <c r="B668" i="161"/>
  <c r="J667" i="161"/>
  <c r="I667" i="161"/>
  <c r="H667" i="161"/>
  <c r="F667" i="161"/>
  <c r="D667" i="161"/>
  <c r="E667" i="161" s="1"/>
  <c r="B667" i="161"/>
  <c r="J666" i="161"/>
  <c r="I666" i="161"/>
  <c r="H666" i="161"/>
  <c r="F666" i="161"/>
  <c r="D666" i="161"/>
  <c r="E666" i="161" s="1"/>
  <c r="B666" i="161"/>
  <c r="J665" i="161"/>
  <c r="I665" i="161"/>
  <c r="H665" i="161"/>
  <c r="F665" i="161"/>
  <c r="D665" i="161"/>
  <c r="E665" i="161" s="1"/>
  <c r="B665" i="161"/>
  <c r="J664" i="161"/>
  <c r="I664" i="161"/>
  <c r="H664" i="161"/>
  <c r="F664" i="161"/>
  <c r="D664" i="161"/>
  <c r="E664" i="161" s="1"/>
  <c r="B664" i="161"/>
  <c r="J663" i="161"/>
  <c r="I663" i="161"/>
  <c r="H663" i="161"/>
  <c r="F663" i="161"/>
  <c r="D663" i="161"/>
  <c r="E663" i="161" s="1"/>
  <c r="B663" i="161"/>
  <c r="J662" i="161"/>
  <c r="I662" i="161"/>
  <c r="H662" i="161"/>
  <c r="F662" i="161"/>
  <c r="D662" i="161"/>
  <c r="E662" i="161" s="1"/>
  <c r="B662" i="161"/>
  <c r="J661" i="161"/>
  <c r="I661" i="161"/>
  <c r="H661" i="161"/>
  <c r="F661" i="161"/>
  <c r="D661" i="161"/>
  <c r="E661" i="161" s="1"/>
  <c r="B661" i="161"/>
  <c r="J660" i="161"/>
  <c r="I660" i="161"/>
  <c r="H660" i="161"/>
  <c r="F660" i="161"/>
  <c r="D660" i="161"/>
  <c r="E660" i="161" s="1"/>
  <c r="B660" i="161"/>
  <c r="J659" i="161"/>
  <c r="I659" i="161"/>
  <c r="H659" i="161"/>
  <c r="F659" i="161"/>
  <c r="D659" i="161"/>
  <c r="E659" i="161" s="1"/>
  <c r="B659" i="161"/>
  <c r="J658" i="161"/>
  <c r="I658" i="161"/>
  <c r="H658" i="161"/>
  <c r="F658" i="161"/>
  <c r="D658" i="161"/>
  <c r="E658" i="161" s="1"/>
  <c r="B658" i="161"/>
  <c r="J657" i="161"/>
  <c r="I657" i="161"/>
  <c r="H657" i="161"/>
  <c r="F657" i="161"/>
  <c r="D657" i="161"/>
  <c r="E657" i="161" s="1"/>
  <c r="B657" i="161"/>
  <c r="J656" i="161"/>
  <c r="I656" i="161"/>
  <c r="H656" i="161"/>
  <c r="F656" i="161"/>
  <c r="D656" i="161"/>
  <c r="E656" i="161" s="1"/>
  <c r="B656" i="161"/>
  <c r="J655" i="161"/>
  <c r="I655" i="161"/>
  <c r="H655" i="161"/>
  <c r="F655" i="161"/>
  <c r="D655" i="161"/>
  <c r="E655" i="161" s="1"/>
  <c r="B655" i="161"/>
  <c r="J654" i="161"/>
  <c r="I654" i="161"/>
  <c r="H654" i="161"/>
  <c r="F654" i="161"/>
  <c r="D654" i="161"/>
  <c r="E654" i="161" s="1"/>
  <c r="B654" i="161"/>
  <c r="J653" i="161"/>
  <c r="I653" i="161"/>
  <c r="H653" i="161"/>
  <c r="F653" i="161"/>
  <c r="D653" i="161"/>
  <c r="E653" i="161" s="1"/>
  <c r="B653" i="161"/>
  <c r="J652" i="161"/>
  <c r="I652" i="161"/>
  <c r="H652" i="161"/>
  <c r="F652" i="161"/>
  <c r="D652" i="161"/>
  <c r="E652" i="161" s="1"/>
  <c r="B652" i="161"/>
  <c r="J651" i="161"/>
  <c r="I651" i="161"/>
  <c r="H651" i="161"/>
  <c r="F651" i="161"/>
  <c r="D651" i="161"/>
  <c r="E651" i="161" s="1"/>
  <c r="B651" i="161"/>
  <c r="J650" i="161"/>
  <c r="I650" i="161"/>
  <c r="H650" i="161"/>
  <c r="F650" i="161"/>
  <c r="D650" i="161"/>
  <c r="E650" i="161" s="1"/>
  <c r="B650" i="161"/>
  <c r="J649" i="161"/>
  <c r="I649" i="161"/>
  <c r="H649" i="161"/>
  <c r="F649" i="161"/>
  <c r="D649" i="161"/>
  <c r="E649" i="161" s="1"/>
  <c r="B649" i="161"/>
  <c r="J648" i="161"/>
  <c r="I648" i="161"/>
  <c r="H648" i="161"/>
  <c r="F648" i="161"/>
  <c r="D648" i="161"/>
  <c r="E648" i="161" s="1"/>
  <c r="B648" i="161"/>
  <c r="J647" i="161"/>
  <c r="I647" i="161"/>
  <c r="H647" i="161"/>
  <c r="F647" i="161"/>
  <c r="D647" i="161"/>
  <c r="E647" i="161" s="1"/>
  <c r="B647" i="161"/>
  <c r="J646" i="161"/>
  <c r="I646" i="161"/>
  <c r="H646" i="161"/>
  <c r="F646" i="161"/>
  <c r="D646" i="161"/>
  <c r="E646" i="161" s="1"/>
  <c r="B646" i="161"/>
  <c r="J645" i="161"/>
  <c r="I645" i="161"/>
  <c r="H645" i="161"/>
  <c r="F645" i="161"/>
  <c r="D645" i="161"/>
  <c r="E645" i="161" s="1"/>
  <c r="B645" i="161"/>
  <c r="J644" i="161"/>
  <c r="I644" i="161"/>
  <c r="H644" i="161"/>
  <c r="F644" i="161"/>
  <c r="D644" i="161"/>
  <c r="E644" i="161" s="1"/>
  <c r="B644" i="161"/>
  <c r="J643" i="161"/>
  <c r="I643" i="161"/>
  <c r="H643" i="161"/>
  <c r="F643" i="161"/>
  <c r="D643" i="161"/>
  <c r="E643" i="161" s="1"/>
  <c r="B643" i="161"/>
  <c r="J642" i="161"/>
  <c r="I642" i="161"/>
  <c r="H642" i="161"/>
  <c r="F642" i="161"/>
  <c r="D642" i="161"/>
  <c r="E642" i="161" s="1"/>
  <c r="B642" i="161"/>
  <c r="J641" i="161"/>
  <c r="I641" i="161"/>
  <c r="H641" i="161"/>
  <c r="F641" i="161"/>
  <c r="D641" i="161"/>
  <c r="E641" i="161" s="1"/>
  <c r="B641" i="161"/>
  <c r="J640" i="161"/>
  <c r="I640" i="161"/>
  <c r="H640" i="161"/>
  <c r="F640" i="161"/>
  <c r="D640" i="161"/>
  <c r="E640" i="161" s="1"/>
  <c r="B640" i="161"/>
  <c r="J639" i="161"/>
  <c r="I639" i="161"/>
  <c r="H639" i="161"/>
  <c r="F639" i="161"/>
  <c r="D639" i="161"/>
  <c r="E639" i="161" s="1"/>
  <c r="B639" i="161"/>
  <c r="J638" i="161"/>
  <c r="I638" i="161"/>
  <c r="H638" i="161"/>
  <c r="F638" i="161"/>
  <c r="D638" i="161"/>
  <c r="E638" i="161" s="1"/>
  <c r="B638" i="161"/>
  <c r="J637" i="161"/>
  <c r="I637" i="161"/>
  <c r="H637" i="161"/>
  <c r="F637" i="161"/>
  <c r="D637" i="161"/>
  <c r="E637" i="161" s="1"/>
  <c r="B637" i="161"/>
  <c r="J636" i="161"/>
  <c r="I636" i="161"/>
  <c r="H636" i="161"/>
  <c r="F636" i="161"/>
  <c r="D636" i="161"/>
  <c r="E636" i="161" s="1"/>
  <c r="B636" i="161"/>
  <c r="J635" i="161"/>
  <c r="I635" i="161"/>
  <c r="H635" i="161"/>
  <c r="F635" i="161"/>
  <c r="D635" i="161"/>
  <c r="E635" i="161" s="1"/>
  <c r="B635" i="161"/>
  <c r="J634" i="161"/>
  <c r="I634" i="161"/>
  <c r="H634" i="161"/>
  <c r="F634" i="161"/>
  <c r="D634" i="161"/>
  <c r="E634" i="161" s="1"/>
  <c r="B634" i="161"/>
  <c r="J633" i="161"/>
  <c r="I633" i="161"/>
  <c r="H633" i="161"/>
  <c r="F633" i="161"/>
  <c r="D633" i="161"/>
  <c r="E633" i="161" s="1"/>
  <c r="B633" i="161"/>
  <c r="J632" i="161"/>
  <c r="I632" i="161"/>
  <c r="H632" i="161"/>
  <c r="F632" i="161"/>
  <c r="D632" i="161"/>
  <c r="E632" i="161" s="1"/>
  <c r="B632" i="161"/>
  <c r="J631" i="161"/>
  <c r="I631" i="161"/>
  <c r="H631" i="161"/>
  <c r="F631" i="161"/>
  <c r="D631" i="161"/>
  <c r="E631" i="161" s="1"/>
  <c r="B631" i="161"/>
  <c r="J630" i="161"/>
  <c r="I630" i="161"/>
  <c r="H630" i="161"/>
  <c r="F630" i="161"/>
  <c r="D630" i="161"/>
  <c r="E630" i="161" s="1"/>
  <c r="B630" i="161"/>
  <c r="J629" i="161"/>
  <c r="I629" i="161"/>
  <c r="H629" i="161"/>
  <c r="F629" i="161"/>
  <c r="D629" i="161"/>
  <c r="E629" i="161" s="1"/>
  <c r="B629" i="161"/>
  <c r="J628" i="161"/>
  <c r="I628" i="161"/>
  <c r="H628" i="161"/>
  <c r="F628" i="161"/>
  <c r="D628" i="161"/>
  <c r="E628" i="161" s="1"/>
  <c r="B628" i="161"/>
  <c r="J627" i="161"/>
  <c r="I627" i="161"/>
  <c r="H627" i="161"/>
  <c r="F627" i="161"/>
  <c r="D627" i="161"/>
  <c r="E627" i="161" s="1"/>
  <c r="B627" i="161"/>
  <c r="J626" i="161"/>
  <c r="I626" i="161"/>
  <c r="H626" i="161"/>
  <c r="F626" i="161"/>
  <c r="D626" i="161"/>
  <c r="E626" i="161" s="1"/>
  <c r="B626" i="161"/>
  <c r="J625" i="161"/>
  <c r="I625" i="161"/>
  <c r="H625" i="161"/>
  <c r="F625" i="161"/>
  <c r="D625" i="161"/>
  <c r="E625" i="161" s="1"/>
  <c r="B625" i="161"/>
  <c r="J624" i="161"/>
  <c r="I624" i="161"/>
  <c r="H624" i="161"/>
  <c r="F624" i="161"/>
  <c r="D624" i="161"/>
  <c r="E624" i="161" s="1"/>
  <c r="B624" i="161"/>
  <c r="J623" i="161"/>
  <c r="I623" i="161"/>
  <c r="H623" i="161"/>
  <c r="F623" i="161"/>
  <c r="D623" i="161"/>
  <c r="E623" i="161" s="1"/>
  <c r="B623" i="161"/>
  <c r="J622" i="161"/>
  <c r="I622" i="161"/>
  <c r="H622" i="161"/>
  <c r="F622" i="161"/>
  <c r="D622" i="161"/>
  <c r="E622" i="161" s="1"/>
  <c r="B622" i="161"/>
  <c r="J621" i="161"/>
  <c r="I621" i="161"/>
  <c r="H621" i="161"/>
  <c r="F621" i="161"/>
  <c r="D621" i="161"/>
  <c r="E621" i="161" s="1"/>
  <c r="B621" i="161"/>
  <c r="J620" i="161"/>
  <c r="I620" i="161"/>
  <c r="H620" i="161"/>
  <c r="F620" i="161"/>
  <c r="D620" i="161"/>
  <c r="E620" i="161" s="1"/>
  <c r="B620" i="161"/>
  <c r="J619" i="161"/>
  <c r="I619" i="161"/>
  <c r="H619" i="161"/>
  <c r="F619" i="161"/>
  <c r="D619" i="161"/>
  <c r="E619" i="161" s="1"/>
  <c r="B619" i="161"/>
  <c r="J618" i="161"/>
  <c r="I618" i="161"/>
  <c r="H618" i="161"/>
  <c r="F618" i="161"/>
  <c r="D618" i="161"/>
  <c r="E618" i="161" s="1"/>
  <c r="B618" i="161"/>
  <c r="J617" i="161"/>
  <c r="I617" i="161"/>
  <c r="H617" i="161"/>
  <c r="F617" i="161"/>
  <c r="D617" i="161"/>
  <c r="E617" i="161" s="1"/>
  <c r="B617" i="161"/>
  <c r="J616" i="161"/>
  <c r="I616" i="161"/>
  <c r="H616" i="161"/>
  <c r="F616" i="161"/>
  <c r="D616" i="161"/>
  <c r="E616" i="161" s="1"/>
  <c r="B616" i="161"/>
  <c r="J615" i="161"/>
  <c r="I615" i="161"/>
  <c r="H615" i="161"/>
  <c r="F615" i="161"/>
  <c r="D615" i="161"/>
  <c r="E615" i="161" s="1"/>
  <c r="B615" i="161"/>
  <c r="J614" i="161"/>
  <c r="I614" i="161"/>
  <c r="H614" i="161"/>
  <c r="F614" i="161"/>
  <c r="D614" i="161"/>
  <c r="E614" i="161" s="1"/>
  <c r="B614" i="161"/>
  <c r="J613" i="161"/>
  <c r="I613" i="161"/>
  <c r="H613" i="161"/>
  <c r="F613" i="161"/>
  <c r="D613" i="161"/>
  <c r="E613" i="161" s="1"/>
  <c r="B613" i="161"/>
  <c r="J612" i="161"/>
  <c r="I612" i="161"/>
  <c r="H612" i="161"/>
  <c r="F612" i="161"/>
  <c r="D612" i="161"/>
  <c r="E612" i="161" s="1"/>
  <c r="B612" i="161"/>
  <c r="J611" i="161"/>
  <c r="I611" i="161"/>
  <c r="H611" i="161"/>
  <c r="F611" i="161"/>
  <c r="D611" i="161"/>
  <c r="E611" i="161" s="1"/>
  <c r="B611" i="161"/>
  <c r="J610" i="161"/>
  <c r="I610" i="161"/>
  <c r="H610" i="161"/>
  <c r="F610" i="161"/>
  <c r="D610" i="161"/>
  <c r="E610" i="161" s="1"/>
  <c r="B610" i="161"/>
  <c r="J609" i="161"/>
  <c r="I609" i="161"/>
  <c r="H609" i="161"/>
  <c r="F609" i="161"/>
  <c r="D609" i="161"/>
  <c r="E609" i="161" s="1"/>
  <c r="B609" i="161"/>
  <c r="J608" i="161"/>
  <c r="I608" i="161"/>
  <c r="H608" i="161"/>
  <c r="F608" i="161"/>
  <c r="D608" i="161"/>
  <c r="E608" i="161" s="1"/>
  <c r="B608" i="161"/>
  <c r="J607" i="161"/>
  <c r="I607" i="161"/>
  <c r="H607" i="161"/>
  <c r="F607" i="161"/>
  <c r="D607" i="161"/>
  <c r="E607" i="161" s="1"/>
  <c r="B607" i="161"/>
  <c r="J606" i="161"/>
  <c r="I606" i="161"/>
  <c r="H606" i="161"/>
  <c r="F606" i="161"/>
  <c r="D606" i="161"/>
  <c r="E606" i="161" s="1"/>
  <c r="B606" i="161"/>
  <c r="J605" i="161"/>
  <c r="I605" i="161"/>
  <c r="H605" i="161"/>
  <c r="F605" i="161"/>
  <c r="D605" i="161"/>
  <c r="E605" i="161" s="1"/>
  <c r="B605" i="161"/>
  <c r="J604" i="161"/>
  <c r="I604" i="161"/>
  <c r="H604" i="161"/>
  <c r="F604" i="161"/>
  <c r="D604" i="161"/>
  <c r="E604" i="161" s="1"/>
  <c r="B604" i="161"/>
  <c r="J603" i="161"/>
  <c r="I603" i="161"/>
  <c r="H603" i="161"/>
  <c r="F603" i="161"/>
  <c r="D603" i="161"/>
  <c r="E603" i="161" s="1"/>
  <c r="B603" i="161"/>
  <c r="J602" i="161"/>
  <c r="I602" i="161"/>
  <c r="H602" i="161"/>
  <c r="F602" i="161"/>
  <c r="D602" i="161"/>
  <c r="E602" i="161" s="1"/>
  <c r="B602" i="161"/>
  <c r="J601" i="161"/>
  <c r="I601" i="161"/>
  <c r="H601" i="161"/>
  <c r="F601" i="161"/>
  <c r="D601" i="161"/>
  <c r="E601" i="161" s="1"/>
  <c r="B601" i="161"/>
  <c r="J600" i="161"/>
  <c r="I600" i="161"/>
  <c r="H600" i="161"/>
  <c r="F600" i="161"/>
  <c r="D600" i="161"/>
  <c r="E600" i="161" s="1"/>
  <c r="B600" i="161"/>
  <c r="J599" i="161"/>
  <c r="I599" i="161"/>
  <c r="H599" i="161"/>
  <c r="F599" i="161"/>
  <c r="D599" i="161"/>
  <c r="E599" i="161" s="1"/>
  <c r="B599" i="161"/>
  <c r="J598" i="161"/>
  <c r="I598" i="161"/>
  <c r="H598" i="161"/>
  <c r="F598" i="161"/>
  <c r="D598" i="161"/>
  <c r="E598" i="161" s="1"/>
  <c r="B598" i="161"/>
  <c r="J597" i="161"/>
  <c r="I597" i="161"/>
  <c r="H597" i="161"/>
  <c r="F597" i="161"/>
  <c r="D597" i="161"/>
  <c r="E597" i="161" s="1"/>
  <c r="B597" i="161"/>
  <c r="J596" i="161"/>
  <c r="I596" i="161"/>
  <c r="H596" i="161"/>
  <c r="F596" i="161"/>
  <c r="D596" i="161"/>
  <c r="E596" i="161" s="1"/>
  <c r="B596" i="161"/>
  <c r="J595" i="161"/>
  <c r="I595" i="161"/>
  <c r="H595" i="161"/>
  <c r="F595" i="161"/>
  <c r="D595" i="161"/>
  <c r="E595" i="161" s="1"/>
  <c r="B595" i="161"/>
  <c r="J594" i="161"/>
  <c r="I594" i="161"/>
  <c r="H594" i="161"/>
  <c r="F594" i="161"/>
  <c r="D594" i="161"/>
  <c r="E594" i="161" s="1"/>
  <c r="B594" i="161"/>
  <c r="J593" i="161"/>
  <c r="I593" i="161"/>
  <c r="H593" i="161"/>
  <c r="F593" i="161"/>
  <c r="D593" i="161"/>
  <c r="E593" i="161" s="1"/>
  <c r="B593" i="161"/>
  <c r="J592" i="161"/>
  <c r="I592" i="161"/>
  <c r="H592" i="161"/>
  <c r="F592" i="161"/>
  <c r="D592" i="161"/>
  <c r="E592" i="161" s="1"/>
  <c r="B592" i="161"/>
  <c r="J591" i="161"/>
  <c r="I591" i="161"/>
  <c r="H591" i="161"/>
  <c r="F591" i="161"/>
  <c r="D591" i="161"/>
  <c r="E591" i="161" s="1"/>
  <c r="B591" i="161"/>
  <c r="J590" i="161"/>
  <c r="I590" i="161"/>
  <c r="H590" i="161"/>
  <c r="F590" i="161"/>
  <c r="D590" i="161"/>
  <c r="E590" i="161" s="1"/>
  <c r="B590" i="161"/>
  <c r="J589" i="161"/>
  <c r="I589" i="161"/>
  <c r="H589" i="161"/>
  <c r="F589" i="161"/>
  <c r="D589" i="161"/>
  <c r="E589" i="161" s="1"/>
  <c r="B589" i="161"/>
  <c r="J588" i="161"/>
  <c r="I588" i="161"/>
  <c r="H588" i="161"/>
  <c r="F588" i="161"/>
  <c r="D588" i="161"/>
  <c r="E588" i="161" s="1"/>
  <c r="B588" i="161"/>
  <c r="J587" i="161"/>
  <c r="I587" i="161"/>
  <c r="H587" i="161"/>
  <c r="F587" i="161"/>
  <c r="D587" i="161"/>
  <c r="E587" i="161" s="1"/>
  <c r="B587" i="161"/>
  <c r="J586" i="161"/>
  <c r="I586" i="161"/>
  <c r="H586" i="161"/>
  <c r="F586" i="161"/>
  <c r="D586" i="161"/>
  <c r="E586" i="161" s="1"/>
  <c r="B586" i="161"/>
  <c r="J585" i="161"/>
  <c r="I585" i="161"/>
  <c r="H585" i="161"/>
  <c r="F585" i="161"/>
  <c r="D585" i="161"/>
  <c r="E585" i="161" s="1"/>
  <c r="B585" i="161"/>
  <c r="J584" i="161"/>
  <c r="I584" i="161"/>
  <c r="H584" i="161"/>
  <c r="F584" i="161"/>
  <c r="D584" i="161"/>
  <c r="E584" i="161" s="1"/>
  <c r="B584" i="161"/>
  <c r="J583" i="161"/>
  <c r="I583" i="161"/>
  <c r="H583" i="161"/>
  <c r="F583" i="161"/>
  <c r="D583" i="161"/>
  <c r="E583" i="161" s="1"/>
  <c r="B583" i="161"/>
  <c r="J582" i="161"/>
  <c r="I582" i="161"/>
  <c r="H582" i="161"/>
  <c r="F582" i="161"/>
  <c r="D582" i="161"/>
  <c r="E582" i="161" s="1"/>
  <c r="B582" i="161"/>
  <c r="J581" i="161"/>
  <c r="I581" i="161"/>
  <c r="H581" i="161"/>
  <c r="F581" i="161"/>
  <c r="D581" i="161"/>
  <c r="E581" i="161" s="1"/>
  <c r="B581" i="161"/>
  <c r="J580" i="161"/>
  <c r="I580" i="161"/>
  <c r="H580" i="161"/>
  <c r="F580" i="161"/>
  <c r="D580" i="161"/>
  <c r="E580" i="161" s="1"/>
  <c r="B580" i="161"/>
  <c r="J579" i="161"/>
  <c r="I579" i="161"/>
  <c r="H579" i="161"/>
  <c r="F579" i="161"/>
  <c r="D579" i="161"/>
  <c r="E579" i="161" s="1"/>
  <c r="B579" i="161"/>
  <c r="J578" i="161"/>
  <c r="I578" i="161"/>
  <c r="H578" i="161"/>
  <c r="F578" i="161"/>
  <c r="D578" i="161"/>
  <c r="E578" i="161" s="1"/>
  <c r="B578" i="161"/>
  <c r="J577" i="161"/>
  <c r="I577" i="161"/>
  <c r="H577" i="161"/>
  <c r="F577" i="161"/>
  <c r="D577" i="161"/>
  <c r="E577" i="161" s="1"/>
  <c r="B577" i="161"/>
  <c r="J576" i="161"/>
  <c r="I576" i="161"/>
  <c r="H576" i="161"/>
  <c r="F576" i="161"/>
  <c r="D576" i="161"/>
  <c r="E576" i="161" s="1"/>
  <c r="B576" i="161"/>
  <c r="J575" i="161"/>
  <c r="I575" i="161"/>
  <c r="H575" i="161"/>
  <c r="F575" i="161"/>
  <c r="D575" i="161"/>
  <c r="E575" i="161" s="1"/>
  <c r="B575" i="161"/>
  <c r="J574" i="161"/>
  <c r="I574" i="161"/>
  <c r="H574" i="161"/>
  <c r="F574" i="161"/>
  <c r="D574" i="161"/>
  <c r="E574" i="161" s="1"/>
  <c r="B574" i="161"/>
  <c r="J573" i="161"/>
  <c r="I573" i="161"/>
  <c r="H573" i="161"/>
  <c r="F573" i="161"/>
  <c r="D573" i="161"/>
  <c r="E573" i="161" s="1"/>
  <c r="B573" i="161"/>
  <c r="J572" i="161"/>
  <c r="I572" i="161"/>
  <c r="H572" i="161"/>
  <c r="F572" i="161"/>
  <c r="D572" i="161"/>
  <c r="E572" i="161" s="1"/>
  <c r="B572" i="161"/>
  <c r="J571" i="161"/>
  <c r="I571" i="161"/>
  <c r="H571" i="161"/>
  <c r="F571" i="161"/>
  <c r="D571" i="161"/>
  <c r="E571" i="161" s="1"/>
  <c r="B571" i="161"/>
  <c r="J570" i="161"/>
  <c r="I570" i="161"/>
  <c r="H570" i="161"/>
  <c r="F570" i="161"/>
  <c r="D570" i="161"/>
  <c r="E570" i="161" s="1"/>
  <c r="B570" i="161"/>
  <c r="J569" i="161"/>
  <c r="I569" i="161"/>
  <c r="H569" i="161"/>
  <c r="F569" i="161"/>
  <c r="D569" i="161"/>
  <c r="E569" i="161" s="1"/>
  <c r="B569" i="161"/>
  <c r="J568" i="161"/>
  <c r="I568" i="161"/>
  <c r="H568" i="161"/>
  <c r="F568" i="161"/>
  <c r="D568" i="161"/>
  <c r="E568" i="161" s="1"/>
  <c r="B568" i="161"/>
  <c r="J567" i="161"/>
  <c r="I567" i="161"/>
  <c r="H567" i="161"/>
  <c r="F567" i="161"/>
  <c r="D567" i="161"/>
  <c r="E567" i="161" s="1"/>
  <c r="B567" i="161"/>
  <c r="J566" i="161"/>
  <c r="I566" i="161"/>
  <c r="H566" i="161"/>
  <c r="F566" i="161"/>
  <c r="D566" i="161"/>
  <c r="E566" i="161" s="1"/>
  <c r="B566" i="161"/>
  <c r="J565" i="161"/>
  <c r="I565" i="161"/>
  <c r="H565" i="161"/>
  <c r="F565" i="161"/>
  <c r="D565" i="161"/>
  <c r="E565" i="161" s="1"/>
  <c r="B565" i="161"/>
  <c r="J564" i="161"/>
  <c r="I564" i="161"/>
  <c r="H564" i="161"/>
  <c r="F564" i="161"/>
  <c r="D564" i="161"/>
  <c r="E564" i="161" s="1"/>
  <c r="B564" i="161"/>
  <c r="J563" i="161"/>
  <c r="I563" i="161"/>
  <c r="H563" i="161"/>
  <c r="F563" i="161"/>
  <c r="D563" i="161"/>
  <c r="E563" i="161" s="1"/>
  <c r="B563" i="161"/>
  <c r="J562" i="161"/>
  <c r="I562" i="161"/>
  <c r="H562" i="161"/>
  <c r="F562" i="161"/>
  <c r="D562" i="161"/>
  <c r="E562" i="161" s="1"/>
  <c r="B562" i="161"/>
  <c r="J561" i="161"/>
  <c r="I561" i="161"/>
  <c r="H561" i="161"/>
  <c r="F561" i="161"/>
  <c r="D561" i="161"/>
  <c r="E561" i="161" s="1"/>
  <c r="B561" i="161"/>
  <c r="J560" i="161"/>
  <c r="I560" i="161"/>
  <c r="H560" i="161"/>
  <c r="F560" i="161"/>
  <c r="D560" i="161"/>
  <c r="E560" i="161" s="1"/>
  <c r="B560" i="161"/>
  <c r="J559" i="161"/>
  <c r="I559" i="161"/>
  <c r="H559" i="161"/>
  <c r="F559" i="161"/>
  <c r="D559" i="161"/>
  <c r="E559" i="161" s="1"/>
  <c r="B559" i="161"/>
  <c r="J558" i="161"/>
  <c r="I558" i="161"/>
  <c r="H558" i="161"/>
  <c r="F558" i="161"/>
  <c r="D558" i="161"/>
  <c r="E558" i="161" s="1"/>
  <c r="B558" i="161"/>
  <c r="J557" i="161"/>
  <c r="I557" i="161"/>
  <c r="H557" i="161"/>
  <c r="F557" i="161"/>
  <c r="D557" i="161"/>
  <c r="E557" i="161" s="1"/>
  <c r="B557" i="161"/>
  <c r="J556" i="161"/>
  <c r="I556" i="161"/>
  <c r="H556" i="161"/>
  <c r="F556" i="161"/>
  <c r="D556" i="161"/>
  <c r="E556" i="161" s="1"/>
  <c r="B556" i="161"/>
  <c r="J555" i="161"/>
  <c r="I555" i="161"/>
  <c r="H555" i="161"/>
  <c r="F555" i="161"/>
  <c r="D555" i="161"/>
  <c r="E555" i="161" s="1"/>
  <c r="B555" i="161"/>
  <c r="J554" i="161"/>
  <c r="I554" i="161"/>
  <c r="H554" i="161"/>
  <c r="F554" i="161"/>
  <c r="D554" i="161"/>
  <c r="E554" i="161" s="1"/>
  <c r="B554" i="161"/>
  <c r="J553" i="161"/>
  <c r="I553" i="161"/>
  <c r="H553" i="161"/>
  <c r="F553" i="161"/>
  <c r="D553" i="161"/>
  <c r="E553" i="161" s="1"/>
  <c r="B553" i="161"/>
  <c r="J552" i="161"/>
  <c r="I552" i="161"/>
  <c r="H552" i="161"/>
  <c r="F552" i="161"/>
  <c r="D552" i="161"/>
  <c r="E552" i="161" s="1"/>
  <c r="B552" i="161"/>
  <c r="J551" i="161"/>
  <c r="I551" i="161"/>
  <c r="H551" i="161"/>
  <c r="F551" i="161"/>
  <c r="D551" i="161"/>
  <c r="E551" i="161" s="1"/>
  <c r="B551" i="161"/>
  <c r="J550" i="161"/>
  <c r="I550" i="161"/>
  <c r="H550" i="161"/>
  <c r="F550" i="161"/>
  <c r="D550" i="161"/>
  <c r="E550" i="161" s="1"/>
  <c r="B550" i="161"/>
  <c r="J549" i="161"/>
  <c r="I549" i="161"/>
  <c r="H549" i="161"/>
  <c r="F549" i="161"/>
  <c r="D549" i="161"/>
  <c r="E549" i="161" s="1"/>
  <c r="B549" i="161"/>
  <c r="J548" i="161"/>
  <c r="I548" i="161"/>
  <c r="H548" i="161"/>
  <c r="F548" i="161"/>
  <c r="D548" i="161"/>
  <c r="E548" i="161" s="1"/>
  <c r="B548" i="161"/>
  <c r="J547" i="161"/>
  <c r="I547" i="161"/>
  <c r="H547" i="161"/>
  <c r="F547" i="161"/>
  <c r="D547" i="161"/>
  <c r="E547" i="161" s="1"/>
  <c r="B547" i="161"/>
  <c r="J546" i="161"/>
  <c r="I546" i="161"/>
  <c r="H546" i="161"/>
  <c r="F546" i="161"/>
  <c r="D546" i="161"/>
  <c r="E546" i="161" s="1"/>
  <c r="B546" i="161"/>
  <c r="J545" i="161"/>
  <c r="I545" i="161"/>
  <c r="H545" i="161"/>
  <c r="F545" i="161"/>
  <c r="D545" i="161"/>
  <c r="E545" i="161" s="1"/>
  <c r="B545" i="161"/>
  <c r="J544" i="161"/>
  <c r="I544" i="161"/>
  <c r="H544" i="161"/>
  <c r="F544" i="161"/>
  <c r="D544" i="161"/>
  <c r="E544" i="161" s="1"/>
  <c r="B544" i="161"/>
  <c r="J543" i="161"/>
  <c r="I543" i="161"/>
  <c r="H543" i="161"/>
  <c r="F543" i="161"/>
  <c r="D543" i="161"/>
  <c r="E543" i="161" s="1"/>
  <c r="B543" i="161"/>
  <c r="J542" i="161"/>
  <c r="I542" i="161"/>
  <c r="H542" i="161"/>
  <c r="F542" i="161"/>
  <c r="D542" i="161"/>
  <c r="E542" i="161" s="1"/>
  <c r="B542" i="161"/>
  <c r="J541" i="161"/>
  <c r="I541" i="161"/>
  <c r="H541" i="161"/>
  <c r="F541" i="161"/>
  <c r="D541" i="161"/>
  <c r="E541" i="161" s="1"/>
  <c r="B541" i="161"/>
  <c r="J540" i="161"/>
  <c r="I540" i="161"/>
  <c r="H540" i="161"/>
  <c r="F540" i="161"/>
  <c r="D540" i="161"/>
  <c r="E540" i="161" s="1"/>
  <c r="B540" i="161"/>
  <c r="J539" i="161"/>
  <c r="I539" i="161"/>
  <c r="H539" i="161"/>
  <c r="F539" i="161"/>
  <c r="D539" i="161"/>
  <c r="E539" i="161" s="1"/>
  <c r="B539" i="161"/>
  <c r="J538" i="161"/>
  <c r="I538" i="161"/>
  <c r="H538" i="161"/>
  <c r="F538" i="161"/>
  <c r="D538" i="161"/>
  <c r="E538" i="161" s="1"/>
  <c r="B538" i="161"/>
  <c r="J537" i="161"/>
  <c r="I537" i="161"/>
  <c r="H537" i="161"/>
  <c r="F537" i="161"/>
  <c r="D537" i="161"/>
  <c r="E537" i="161" s="1"/>
  <c r="B537" i="161"/>
  <c r="J536" i="161"/>
  <c r="I536" i="161"/>
  <c r="H536" i="161"/>
  <c r="F536" i="161"/>
  <c r="D536" i="161"/>
  <c r="E536" i="161" s="1"/>
  <c r="B536" i="161"/>
  <c r="J535" i="161"/>
  <c r="I535" i="161"/>
  <c r="H535" i="161"/>
  <c r="F535" i="161"/>
  <c r="D535" i="161"/>
  <c r="E535" i="161" s="1"/>
  <c r="B535" i="161"/>
  <c r="J534" i="161"/>
  <c r="I534" i="161"/>
  <c r="H534" i="161"/>
  <c r="F534" i="161"/>
  <c r="D534" i="161"/>
  <c r="E534" i="161" s="1"/>
  <c r="B534" i="161"/>
  <c r="J533" i="161"/>
  <c r="I533" i="161"/>
  <c r="H533" i="161"/>
  <c r="F533" i="161"/>
  <c r="D533" i="161"/>
  <c r="E533" i="161" s="1"/>
  <c r="B533" i="161"/>
  <c r="J532" i="161"/>
  <c r="I532" i="161"/>
  <c r="H532" i="161"/>
  <c r="F532" i="161"/>
  <c r="D532" i="161"/>
  <c r="E532" i="161" s="1"/>
  <c r="B532" i="161"/>
  <c r="J531" i="161"/>
  <c r="I531" i="161"/>
  <c r="H531" i="161"/>
  <c r="F531" i="161"/>
  <c r="D531" i="161"/>
  <c r="E531" i="161" s="1"/>
  <c r="B531" i="161"/>
  <c r="J530" i="161"/>
  <c r="I530" i="161"/>
  <c r="H530" i="161"/>
  <c r="F530" i="161"/>
  <c r="D530" i="161"/>
  <c r="E530" i="161" s="1"/>
  <c r="B530" i="161"/>
  <c r="J529" i="161"/>
  <c r="I529" i="161"/>
  <c r="H529" i="161"/>
  <c r="F529" i="161"/>
  <c r="D529" i="161"/>
  <c r="E529" i="161" s="1"/>
  <c r="B529" i="161"/>
  <c r="J528" i="161"/>
  <c r="I528" i="161"/>
  <c r="H528" i="161"/>
  <c r="F528" i="161"/>
  <c r="D528" i="161"/>
  <c r="E528" i="161" s="1"/>
  <c r="B528" i="161"/>
  <c r="J527" i="161"/>
  <c r="I527" i="161"/>
  <c r="H527" i="161"/>
  <c r="F527" i="161"/>
  <c r="D527" i="161"/>
  <c r="E527" i="161" s="1"/>
  <c r="B527" i="161"/>
  <c r="J526" i="161"/>
  <c r="I526" i="161"/>
  <c r="H526" i="161"/>
  <c r="F526" i="161"/>
  <c r="D526" i="161"/>
  <c r="E526" i="161" s="1"/>
  <c r="B526" i="161"/>
  <c r="J525" i="161"/>
  <c r="I525" i="161"/>
  <c r="H525" i="161"/>
  <c r="F525" i="161"/>
  <c r="D525" i="161"/>
  <c r="E525" i="161" s="1"/>
  <c r="B525" i="161"/>
  <c r="J524" i="161"/>
  <c r="I524" i="161"/>
  <c r="H524" i="161"/>
  <c r="F524" i="161"/>
  <c r="D524" i="161"/>
  <c r="E524" i="161" s="1"/>
  <c r="B524" i="161"/>
  <c r="J523" i="161"/>
  <c r="I523" i="161"/>
  <c r="H523" i="161"/>
  <c r="F523" i="161"/>
  <c r="D523" i="161"/>
  <c r="E523" i="161" s="1"/>
  <c r="B523" i="161"/>
  <c r="J522" i="161"/>
  <c r="I522" i="161"/>
  <c r="H522" i="161"/>
  <c r="F522" i="161"/>
  <c r="D522" i="161"/>
  <c r="E522" i="161" s="1"/>
  <c r="B522" i="161"/>
  <c r="J521" i="161"/>
  <c r="I521" i="161"/>
  <c r="H521" i="161"/>
  <c r="F521" i="161"/>
  <c r="D521" i="161"/>
  <c r="E521" i="161" s="1"/>
  <c r="B521" i="161"/>
  <c r="J520" i="161"/>
  <c r="I520" i="161"/>
  <c r="H520" i="161"/>
  <c r="F520" i="161"/>
  <c r="D520" i="161"/>
  <c r="E520" i="161" s="1"/>
  <c r="B520" i="161"/>
  <c r="J519" i="161"/>
  <c r="I519" i="161"/>
  <c r="H519" i="161"/>
  <c r="F519" i="161"/>
  <c r="D519" i="161"/>
  <c r="E519" i="161" s="1"/>
  <c r="B519" i="161"/>
  <c r="J518" i="161"/>
  <c r="I518" i="161"/>
  <c r="H518" i="161"/>
  <c r="F518" i="161"/>
  <c r="D518" i="161"/>
  <c r="E518" i="161" s="1"/>
  <c r="B518" i="161"/>
  <c r="J517" i="161"/>
  <c r="I517" i="161"/>
  <c r="H517" i="161"/>
  <c r="F517" i="161"/>
  <c r="D517" i="161"/>
  <c r="E517" i="161" s="1"/>
  <c r="B517" i="161"/>
  <c r="J516" i="161"/>
  <c r="I516" i="161"/>
  <c r="H516" i="161"/>
  <c r="F516" i="161"/>
  <c r="D516" i="161"/>
  <c r="E516" i="161" s="1"/>
  <c r="B516" i="161"/>
  <c r="J515" i="161"/>
  <c r="I515" i="161"/>
  <c r="H515" i="161"/>
  <c r="F515" i="161"/>
  <c r="D515" i="161"/>
  <c r="E515" i="161" s="1"/>
  <c r="B515" i="161"/>
  <c r="J514" i="161"/>
  <c r="I514" i="161"/>
  <c r="H514" i="161"/>
  <c r="F514" i="161"/>
  <c r="D514" i="161"/>
  <c r="E514" i="161" s="1"/>
  <c r="B514" i="161"/>
  <c r="J513" i="161"/>
  <c r="I513" i="161"/>
  <c r="H513" i="161"/>
  <c r="F513" i="161"/>
  <c r="D513" i="161"/>
  <c r="E513" i="161" s="1"/>
  <c r="B513" i="161"/>
  <c r="J512" i="161"/>
  <c r="I512" i="161"/>
  <c r="H512" i="161"/>
  <c r="F512" i="161"/>
  <c r="D512" i="161"/>
  <c r="E512" i="161" s="1"/>
  <c r="B512" i="161"/>
  <c r="J511" i="161"/>
  <c r="I511" i="161"/>
  <c r="H511" i="161"/>
  <c r="F511" i="161"/>
  <c r="D511" i="161"/>
  <c r="E511" i="161" s="1"/>
  <c r="B511" i="161"/>
  <c r="J510" i="161"/>
  <c r="I510" i="161"/>
  <c r="H510" i="161"/>
  <c r="F510" i="161"/>
  <c r="D510" i="161"/>
  <c r="E510" i="161" s="1"/>
  <c r="B510" i="161"/>
  <c r="J509" i="161"/>
  <c r="I509" i="161"/>
  <c r="H509" i="161"/>
  <c r="F509" i="161"/>
  <c r="D509" i="161"/>
  <c r="E509" i="161" s="1"/>
  <c r="B509" i="161"/>
  <c r="J508" i="161"/>
  <c r="I508" i="161"/>
  <c r="H508" i="161"/>
  <c r="F508" i="161"/>
  <c r="D508" i="161"/>
  <c r="E508" i="161" s="1"/>
  <c r="B508" i="161"/>
  <c r="J507" i="161"/>
  <c r="I507" i="161"/>
  <c r="H507" i="161"/>
  <c r="F507" i="161"/>
  <c r="D507" i="161"/>
  <c r="E507" i="161" s="1"/>
  <c r="B507" i="161"/>
  <c r="J506" i="161"/>
  <c r="I506" i="161"/>
  <c r="H506" i="161"/>
  <c r="F506" i="161"/>
  <c r="D506" i="161"/>
  <c r="E506" i="161" s="1"/>
  <c r="B506" i="161"/>
  <c r="J505" i="161"/>
  <c r="I505" i="161"/>
  <c r="H505" i="161"/>
  <c r="F505" i="161"/>
  <c r="D505" i="161"/>
  <c r="E505" i="161" s="1"/>
  <c r="B505" i="161"/>
  <c r="J504" i="161"/>
  <c r="I504" i="161"/>
  <c r="H504" i="161"/>
  <c r="F504" i="161"/>
  <c r="D504" i="161"/>
  <c r="E504" i="161" s="1"/>
  <c r="B504" i="161"/>
  <c r="J503" i="161"/>
  <c r="I503" i="161"/>
  <c r="H503" i="161"/>
  <c r="F503" i="161"/>
  <c r="D503" i="161"/>
  <c r="E503" i="161" s="1"/>
  <c r="B503" i="161"/>
  <c r="J502" i="161"/>
  <c r="I502" i="161"/>
  <c r="H502" i="161"/>
  <c r="F502" i="161"/>
  <c r="D502" i="161"/>
  <c r="E502" i="161" s="1"/>
  <c r="B502" i="161"/>
  <c r="J501" i="161"/>
  <c r="I501" i="161"/>
  <c r="H501" i="161"/>
  <c r="F501" i="161"/>
  <c r="D501" i="161"/>
  <c r="E501" i="161" s="1"/>
  <c r="B501" i="161"/>
  <c r="J500" i="161"/>
  <c r="I500" i="161"/>
  <c r="H500" i="161"/>
  <c r="F500" i="161"/>
  <c r="D500" i="161"/>
  <c r="E500" i="161" s="1"/>
  <c r="B500" i="161"/>
  <c r="J499" i="161"/>
  <c r="I499" i="161"/>
  <c r="H499" i="161"/>
  <c r="F499" i="161"/>
  <c r="D499" i="161"/>
  <c r="E499" i="161" s="1"/>
  <c r="B499" i="161"/>
  <c r="J498" i="161"/>
  <c r="I498" i="161"/>
  <c r="H498" i="161"/>
  <c r="F498" i="161"/>
  <c r="D498" i="161"/>
  <c r="E498" i="161" s="1"/>
  <c r="B498" i="161"/>
  <c r="J497" i="161"/>
  <c r="I497" i="161"/>
  <c r="H497" i="161"/>
  <c r="F497" i="161"/>
  <c r="D497" i="161"/>
  <c r="E497" i="161" s="1"/>
  <c r="B497" i="161"/>
  <c r="J496" i="161"/>
  <c r="I496" i="161"/>
  <c r="H496" i="161"/>
  <c r="F496" i="161"/>
  <c r="D496" i="161"/>
  <c r="E496" i="161" s="1"/>
  <c r="B496" i="161"/>
  <c r="J495" i="161"/>
  <c r="I495" i="161"/>
  <c r="H495" i="161"/>
  <c r="F495" i="161"/>
  <c r="D495" i="161"/>
  <c r="E495" i="161" s="1"/>
  <c r="B495" i="161"/>
  <c r="J494" i="161"/>
  <c r="I494" i="161"/>
  <c r="H494" i="161"/>
  <c r="F494" i="161"/>
  <c r="D494" i="161"/>
  <c r="E494" i="161" s="1"/>
  <c r="B494" i="161"/>
  <c r="J493" i="161"/>
  <c r="I493" i="161"/>
  <c r="H493" i="161"/>
  <c r="F493" i="161"/>
  <c r="D493" i="161"/>
  <c r="E493" i="161" s="1"/>
  <c r="B493" i="161"/>
  <c r="J492" i="161"/>
  <c r="I492" i="161"/>
  <c r="H492" i="161"/>
  <c r="F492" i="161"/>
  <c r="D492" i="161"/>
  <c r="E492" i="161" s="1"/>
  <c r="B492" i="161"/>
  <c r="J491" i="161"/>
  <c r="I491" i="161"/>
  <c r="H491" i="161"/>
  <c r="F491" i="161"/>
  <c r="D491" i="161"/>
  <c r="E491" i="161" s="1"/>
  <c r="B491" i="161"/>
  <c r="J490" i="161"/>
  <c r="I490" i="161"/>
  <c r="H490" i="161"/>
  <c r="F490" i="161"/>
  <c r="D490" i="161"/>
  <c r="E490" i="161" s="1"/>
  <c r="B490" i="161"/>
  <c r="J489" i="161"/>
  <c r="I489" i="161"/>
  <c r="H489" i="161"/>
  <c r="F489" i="161"/>
  <c r="D489" i="161"/>
  <c r="E489" i="161" s="1"/>
  <c r="B489" i="161"/>
  <c r="J488" i="161"/>
  <c r="I488" i="161"/>
  <c r="H488" i="161"/>
  <c r="F488" i="161"/>
  <c r="D488" i="161"/>
  <c r="E488" i="161" s="1"/>
  <c r="B488" i="161"/>
  <c r="J487" i="161"/>
  <c r="I487" i="161"/>
  <c r="H487" i="161"/>
  <c r="F487" i="161"/>
  <c r="D487" i="161"/>
  <c r="E487" i="161" s="1"/>
  <c r="B487" i="161"/>
  <c r="J486" i="161"/>
  <c r="I486" i="161"/>
  <c r="H486" i="161"/>
  <c r="F486" i="161"/>
  <c r="D486" i="161"/>
  <c r="E486" i="161" s="1"/>
  <c r="B486" i="161"/>
  <c r="J485" i="161"/>
  <c r="I485" i="161"/>
  <c r="H485" i="161"/>
  <c r="F485" i="161"/>
  <c r="D485" i="161"/>
  <c r="E485" i="161" s="1"/>
  <c r="B485" i="161"/>
  <c r="J484" i="161"/>
  <c r="I484" i="161"/>
  <c r="H484" i="161"/>
  <c r="F484" i="161"/>
  <c r="D484" i="161"/>
  <c r="E484" i="161" s="1"/>
  <c r="B484" i="161"/>
  <c r="J483" i="161"/>
  <c r="I483" i="161"/>
  <c r="H483" i="161"/>
  <c r="F483" i="161"/>
  <c r="D483" i="161"/>
  <c r="E483" i="161" s="1"/>
  <c r="B483" i="161"/>
  <c r="J482" i="161"/>
  <c r="I482" i="161"/>
  <c r="H482" i="161"/>
  <c r="F482" i="161"/>
  <c r="D482" i="161"/>
  <c r="E482" i="161" s="1"/>
  <c r="B482" i="161"/>
  <c r="J481" i="161"/>
  <c r="I481" i="161"/>
  <c r="H481" i="161"/>
  <c r="F481" i="161"/>
  <c r="D481" i="161"/>
  <c r="E481" i="161" s="1"/>
  <c r="B481" i="161"/>
  <c r="J480" i="161"/>
  <c r="I480" i="161"/>
  <c r="H480" i="161"/>
  <c r="F480" i="161"/>
  <c r="D480" i="161"/>
  <c r="E480" i="161" s="1"/>
  <c r="B480" i="161"/>
  <c r="J479" i="161"/>
  <c r="I479" i="161"/>
  <c r="H479" i="161"/>
  <c r="F479" i="161"/>
  <c r="D479" i="161"/>
  <c r="E479" i="161" s="1"/>
  <c r="B479" i="161"/>
  <c r="J478" i="161"/>
  <c r="I478" i="161"/>
  <c r="H478" i="161"/>
  <c r="F478" i="161"/>
  <c r="D478" i="161"/>
  <c r="E478" i="161" s="1"/>
  <c r="B478" i="161"/>
  <c r="J477" i="161"/>
  <c r="I477" i="161"/>
  <c r="H477" i="161"/>
  <c r="F477" i="161"/>
  <c r="D477" i="161"/>
  <c r="E477" i="161" s="1"/>
  <c r="B477" i="161"/>
  <c r="J476" i="161"/>
  <c r="I476" i="161"/>
  <c r="H476" i="161"/>
  <c r="F476" i="161"/>
  <c r="D476" i="161"/>
  <c r="E476" i="161" s="1"/>
  <c r="B476" i="161"/>
  <c r="J475" i="161"/>
  <c r="I475" i="161"/>
  <c r="H475" i="161"/>
  <c r="F475" i="161"/>
  <c r="D475" i="161"/>
  <c r="E475" i="161" s="1"/>
  <c r="B475" i="161"/>
  <c r="J474" i="161"/>
  <c r="I474" i="161"/>
  <c r="H474" i="161"/>
  <c r="F474" i="161"/>
  <c r="D474" i="161"/>
  <c r="E474" i="161" s="1"/>
  <c r="B474" i="161"/>
  <c r="J473" i="161"/>
  <c r="I473" i="161"/>
  <c r="H473" i="161"/>
  <c r="F473" i="161"/>
  <c r="D473" i="161"/>
  <c r="E473" i="161" s="1"/>
  <c r="B473" i="161"/>
  <c r="J472" i="161"/>
  <c r="I472" i="161"/>
  <c r="H472" i="161"/>
  <c r="F472" i="161"/>
  <c r="D472" i="161"/>
  <c r="E472" i="161" s="1"/>
  <c r="B472" i="161"/>
  <c r="J471" i="161"/>
  <c r="I471" i="161"/>
  <c r="H471" i="161"/>
  <c r="F471" i="161"/>
  <c r="D471" i="161"/>
  <c r="E471" i="161" s="1"/>
  <c r="B471" i="161"/>
  <c r="J470" i="161"/>
  <c r="I470" i="161"/>
  <c r="H470" i="161"/>
  <c r="F470" i="161"/>
  <c r="D470" i="161"/>
  <c r="E470" i="161" s="1"/>
  <c r="B470" i="161"/>
  <c r="J469" i="161"/>
  <c r="I469" i="161"/>
  <c r="H469" i="161"/>
  <c r="F469" i="161"/>
  <c r="D469" i="161"/>
  <c r="E469" i="161" s="1"/>
  <c r="B469" i="161"/>
  <c r="J468" i="161"/>
  <c r="I468" i="161"/>
  <c r="H468" i="161"/>
  <c r="F468" i="161"/>
  <c r="D468" i="161"/>
  <c r="E468" i="161" s="1"/>
  <c r="B468" i="161"/>
  <c r="J467" i="161"/>
  <c r="I467" i="161"/>
  <c r="H467" i="161"/>
  <c r="F467" i="161"/>
  <c r="D467" i="161"/>
  <c r="E467" i="161" s="1"/>
  <c r="B467" i="161"/>
  <c r="J466" i="161"/>
  <c r="I466" i="161"/>
  <c r="H466" i="161"/>
  <c r="F466" i="161"/>
  <c r="D466" i="161"/>
  <c r="E466" i="161" s="1"/>
  <c r="B466" i="161"/>
  <c r="J465" i="161"/>
  <c r="I465" i="161"/>
  <c r="H465" i="161"/>
  <c r="F465" i="161"/>
  <c r="D465" i="161"/>
  <c r="E465" i="161" s="1"/>
  <c r="B465" i="161"/>
  <c r="J464" i="161"/>
  <c r="I464" i="161"/>
  <c r="H464" i="161"/>
  <c r="F464" i="161"/>
  <c r="D464" i="161"/>
  <c r="E464" i="161" s="1"/>
  <c r="B464" i="161"/>
  <c r="J463" i="161"/>
  <c r="I463" i="161"/>
  <c r="H463" i="161"/>
  <c r="F463" i="161"/>
  <c r="D463" i="161"/>
  <c r="E463" i="161" s="1"/>
  <c r="B463" i="161"/>
  <c r="J462" i="161"/>
  <c r="I462" i="161"/>
  <c r="H462" i="161"/>
  <c r="F462" i="161"/>
  <c r="D462" i="161"/>
  <c r="E462" i="161" s="1"/>
  <c r="B462" i="161"/>
  <c r="J461" i="161"/>
  <c r="I461" i="161"/>
  <c r="H461" i="161"/>
  <c r="F461" i="161"/>
  <c r="D461" i="161"/>
  <c r="E461" i="161" s="1"/>
  <c r="B461" i="161"/>
  <c r="J460" i="161"/>
  <c r="I460" i="161"/>
  <c r="H460" i="161"/>
  <c r="F460" i="161"/>
  <c r="D460" i="161"/>
  <c r="E460" i="161" s="1"/>
  <c r="B460" i="161"/>
  <c r="J459" i="161"/>
  <c r="I459" i="161"/>
  <c r="H459" i="161"/>
  <c r="F459" i="161"/>
  <c r="D459" i="161"/>
  <c r="E459" i="161" s="1"/>
  <c r="B459" i="161"/>
  <c r="J458" i="161"/>
  <c r="I458" i="161"/>
  <c r="H458" i="161"/>
  <c r="F458" i="161"/>
  <c r="D458" i="161"/>
  <c r="E458" i="161" s="1"/>
  <c r="B458" i="161"/>
  <c r="J457" i="161"/>
  <c r="I457" i="161"/>
  <c r="H457" i="161"/>
  <c r="F457" i="161"/>
  <c r="D457" i="161"/>
  <c r="E457" i="161" s="1"/>
  <c r="B457" i="161"/>
  <c r="J456" i="161"/>
  <c r="I456" i="161"/>
  <c r="H456" i="161"/>
  <c r="F456" i="161"/>
  <c r="D456" i="161"/>
  <c r="E456" i="161" s="1"/>
  <c r="B456" i="161"/>
  <c r="J455" i="161"/>
  <c r="I455" i="161"/>
  <c r="H455" i="161"/>
  <c r="F455" i="161"/>
  <c r="D455" i="161"/>
  <c r="E455" i="161" s="1"/>
  <c r="B455" i="161"/>
  <c r="J454" i="161"/>
  <c r="I454" i="161"/>
  <c r="H454" i="161"/>
  <c r="F454" i="161"/>
  <c r="D454" i="161"/>
  <c r="E454" i="161" s="1"/>
  <c r="B454" i="161"/>
  <c r="J453" i="161"/>
  <c r="I453" i="161"/>
  <c r="H453" i="161"/>
  <c r="F453" i="161"/>
  <c r="D453" i="161"/>
  <c r="E453" i="161" s="1"/>
  <c r="B453" i="161"/>
  <c r="J452" i="161"/>
  <c r="I452" i="161"/>
  <c r="H452" i="161"/>
  <c r="F452" i="161"/>
  <c r="D452" i="161"/>
  <c r="E452" i="161" s="1"/>
  <c r="B452" i="161"/>
  <c r="J451" i="161"/>
  <c r="I451" i="161"/>
  <c r="H451" i="161"/>
  <c r="F451" i="161"/>
  <c r="D451" i="161"/>
  <c r="E451" i="161" s="1"/>
  <c r="B451" i="161"/>
  <c r="J450" i="161"/>
  <c r="I450" i="161"/>
  <c r="H450" i="161"/>
  <c r="F450" i="161"/>
  <c r="D450" i="161"/>
  <c r="E450" i="161" s="1"/>
  <c r="B450" i="161"/>
  <c r="J449" i="161"/>
  <c r="I449" i="161"/>
  <c r="H449" i="161"/>
  <c r="F449" i="161"/>
  <c r="D449" i="161"/>
  <c r="E449" i="161" s="1"/>
  <c r="B449" i="161"/>
  <c r="J448" i="161"/>
  <c r="I448" i="161"/>
  <c r="H448" i="161"/>
  <c r="F448" i="161"/>
  <c r="D448" i="161"/>
  <c r="E448" i="161" s="1"/>
  <c r="B448" i="161"/>
  <c r="J447" i="161"/>
  <c r="I447" i="161"/>
  <c r="H447" i="161"/>
  <c r="F447" i="161"/>
  <c r="D447" i="161"/>
  <c r="E447" i="161" s="1"/>
  <c r="B447" i="161"/>
  <c r="J446" i="161"/>
  <c r="I446" i="161"/>
  <c r="H446" i="161"/>
  <c r="F446" i="161"/>
  <c r="D446" i="161"/>
  <c r="E446" i="161" s="1"/>
  <c r="B446" i="161"/>
  <c r="J445" i="161"/>
  <c r="I445" i="161"/>
  <c r="H445" i="161"/>
  <c r="F445" i="161"/>
  <c r="D445" i="161"/>
  <c r="E445" i="161" s="1"/>
  <c r="B445" i="161"/>
  <c r="J444" i="161"/>
  <c r="I444" i="161"/>
  <c r="H444" i="161"/>
  <c r="F444" i="161"/>
  <c r="D444" i="161"/>
  <c r="E444" i="161" s="1"/>
  <c r="B444" i="161"/>
  <c r="J443" i="161"/>
  <c r="I443" i="161"/>
  <c r="H443" i="161"/>
  <c r="F443" i="161"/>
  <c r="D443" i="161"/>
  <c r="E443" i="161" s="1"/>
  <c r="B443" i="161"/>
  <c r="J442" i="161"/>
  <c r="I442" i="161"/>
  <c r="H442" i="161"/>
  <c r="F442" i="161"/>
  <c r="D442" i="161"/>
  <c r="E442" i="161" s="1"/>
  <c r="B442" i="161"/>
  <c r="J441" i="161"/>
  <c r="I441" i="161"/>
  <c r="H441" i="161"/>
  <c r="F441" i="161"/>
  <c r="D441" i="161"/>
  <c r="E441" i="161" s="1"/>
  <c r="B441" i="161"/>
  <c r="J440" i="161"/>
  <c r="I440" i="161"/>
  <c r="H440" i="161"/>
  <c r="F440" i="161"/>
  <c r="D440" i="161"/>
  <c r="E440" i="161" s="1"/>
  <c r="B440" i="161"/>
  <c r="J439" i="161"/>
  <c r="I439" i="161"/>
  <c r="H439" i="161"/>
  <c r="F439" i="161"/>
  <c r="D439" i="161"/>
  <c r="E439" i="161" s="1"/>
  <c r="B439" i="161"/>
  <c r="J438" i="161"/>
  <c r="I438" i="161"/>
  <c r="H438" i="161"/>
  <c r="F438" i="161"/>
  <c r="D438" i="161"/>
  <c r="E438" i="161" s="1"/>
  <c r="B438" i="161"/>
  <c r="J437" i="161"/>
  <c r="I437" i="161"/>
  <c r="H437" i="161"/>
  <c r="F437" i="161"/>
  <c r="D437" i="161"/>
  <c r="E437" i="161" s="1"/>
  <c r="B437" i="161"/>
  <c r="J436" i="161"/>
  <c r="I436" i="161"/>
  <c r="H436" i="161"/>
  <c r="F436" i="161"/>
  <c r="D436" i="161"/>
  <c r="E436" i="161" s="1"/>
  <c r="B436" i="161"/>
  <c r="J435" i="161"/>
  <c r="I435" i="161"/>
  <c r="H435" i="161"/>
  <c r="F435" i="161"/>
  <c r="D435" i="161"/>
  <c r="E435" i="161" s="1"/>
  <c r="B435" i="161"/>
  <c r="J434" i="161"/>
  <c r="I434" i="161"/>
  <c r="H434" i="161"/>
  <c r="F434" i="161"/>
  <c r="D434" i="161"/>
  <c r="E434" i="161" s="1"/>
  <c r="B434" i="161"/>
  <c r="J433" i="161"/>
  <c r="I433" i="161"/>
  <c r="H433" i="161"/>
  <c r="F433" i="161"/>
  <c r="D433" i="161"/>
  <c r="E433" i="161" s="1"/>
  <c r="B433" i="161"/>
  <c r="J432" i="161"/>
  <c r="I432" i="161"/>
  <c r="H432" i="161"/>
  <c r="F432" i="161"/>
  <c r="D432" i="161"/>
  <c r="E432" i="161" s="1"/>
  <c r="B432" i="161"/>
  <c r="J431" i="161"/>
  <c r="I431" i="161"/>
  <c r="H431" i="161"/>
  <c r="F431" i="161"/>
  <c r="D431" i="161"/>
  <c r="E431" i="161" s="1"/>
  <c r="B431" i="161"/>
  <c r="J430" i="161"/>
  <c r="I430" i="161"/>
  <c r="H430" i="161"/>
  <c r="F430" i="161"/>
  <c r="D430" i="161"/>
  <c r="E430" i="161" s="1"/>
  <c r="B430" i="161"/>
  <c r="J429" i="161"/>
  <c r="I429" i="161"/>
  <c r="H429" i="161"/>
  <c r="F429" i="161"/>
  <c r="D429" i="161"/>
  <c r="E429" i="161" s="1"/>
  <c r="B429" i="161"/>
  <c r="J428" i="161"/>
  <c r="I428" i="161"/>
  <c r="H428" i="161"/>
  <c r="F428" i="161"/>
  <c r="D428" i="161"/>
  <c r="E428" i="161" s="1"/>
  <c r="B428" i="161"/>
  <c r="J427" i="161"/>
  <c r="I427" i="161"/>
  <c r="H427" i="161"/>
  <c r="F427" i="161"/>
  <c r="D427" i="161"/>
  <c r="E427" i="161" s="1"/>
  <c r="B427" i="161"/>
  <c r="J426" i="161"/>
  <c r="I426" i="161"/>
  <c r="H426" i="161"/>
  <c r="F426" i="161"/>
  <c r="D426" i="161"/>
  <c r="E426" i="161" s="1"/>
  <c r="B426" i="161"/>
  <c r="J425" i="161"/>
  <c r="I425" i="161"/>
  <c r="H425" i="161"/>
  <c r="F425" i="161"/>
  <c r="D425" i="161"/>
  <c r="E425" i="161" s="1"/>
  <c r="B425" i="161"/>
  <c r="J424" i="161"/>
  <c r="I424" i="161"/>
  <c r="H424" i="161"/>
  <c r="F424" i="161"/>
  <c r="D424" i="161"/>
  <c r="E424" i="161" s="1"/>
  <c r="B424" i="161"/>
  <c r="J423" i="161"/>
  <c r="I423" i="161"/>
  <c r="H423" i="161"/>
  <c r="F423" i="161"/>
  <c r="D423" i="161"/>
  <c r="E423" i="161" s="1"/>
  <c r="B423" i="161"/>
  <c r="J422" i="161"/>
  <c r="I422" i="161"/>
  <c r="H422" i="161"/>
  <c r="F422" i="161"/>
  <c r="D422" i="161"/>
  <c r="E422" i="161" s="1"/>
  <c r="B422" i="161"/>
  <c r="J421" i="161"/>
  <c r="I421" i="161"/>
  <c r="H421" i="161"/>
  <c r="F421" i="161"/>
  <c r="D421" i="161"/>
  <c r="E421" i="161" s="1"/>
  <c r="B421" i="161"/>
  <c r="J420" i="161"/>
  <c r="I420" i="161"/>
  <c r="H420" i="161"/>
  <c r="F420" i="161"/>
  <c r="D420" i="161"/>
  <c r="E420" i="161" s="1"/>
  <c r="B420" i="161"/>
  <c r="J419" i="161"/>
  <c r="I419" i="161"/>
  <c r="H419" i="161"/>
  <c r="F419" i="161"/>
  <c r="D419" i="161"/>
  <c r="E419" i="161" s="1"/>
  <c r="B419" i="161"/>
  <c r="J418" i="161"/>
  <c r="I418" i="161"/>
  <c r="H418" i="161"/>
  <c r="F418" i="161"/>
  <c r="D418" i="161"/>
  <c r="E418" i="161" s="1"/>
  <c r="B418" i="161"/>
  <c r="J417" i="161"/>
  <c r="I417" i="161"/>
  <c r="H417" i="161"/>
  <c r="F417" i="161"/>
  <c r="D417" i="161"/>
  <c r="E417" i="161" s="1"/>
  <c r="B417" i="161"/>
  <c r="J416" i="161"/>
  <c r="I416" i="161"/>
  <c r="H416" i="161"/>
  <c r="F416" i="161"/>
  <c r="D416" i="161"/>
  <c r="E416" i="161" s="1"/>
  <c r="B416" i="161"/>
  <c r="J415" i="161"/>
  <c r="I415" i="161"/>
  <c r="H415" i="161"/>
  <c r="F415" i="161"/>
  <c r="D415" i="161"/>
  <c r="E415" i="161" s="1"/>
  <c r="B415" i="161"/>
  <c r="J414" i="161"/>
  <c r="I414" i="161"/>
  <c r="H414" i="161"/>
  <c r="F414" i="161"/>
  <c r="D414" i="161"/>
  <c r="E414" i="161" s="1"/>
  <c r="B414" i="161"/>
  <c r="J413" i="161"/>
  <c r="I413" i="161"/>
  <c r="H413" i="161"/>
  <c r="F413" i="161"/>
  <c r="D413" i="161"/>
  <c r="E413" i="161" s="1"/>
  <c r="B413" i="161"/>
  <c r="J412" i="161"/>
  <c r="I412" i="161"/>
  <c r="H412" i="161"/>
  <c r="F412" i="161"/>
  <c r="D412" i="161"/>
  <c r="E412" i="161" s="1"/>
  <c r="B412" i="161"/>
  <c r="J411" i="161"/>
  <c r="I411" i="161"/>
  <c r="H411" i="161"/>
  <c r="F411" i="161"/>
  <c r="D411" i="161"/>
  <c r="E411" i="161" s="1"/>
  <c r="B411" i="161"/>
  <c r="J410" i="161"/>
  <c r="I410" i="161"/>
  <c r="H410" i="161"/>
  <c r="F410" i="161"/>
  <c r="D410" i="161"/>
  <c r="E410" i="161" s="1"/>
  <c r="B410" i="161"/>
  <c r="J409" i="161"/>
  <c r="I409" i="161"/>
  <c r="H409" i="161"/>
  <c r="F409" i="161"/>
  <c r="D409" i="161"/>
  <c r="E409" i="161" s="1"/>
  <c r="B409" i="161"/>
  <c r="J408" i="161"/>
  <c r="I408" i="161"/>
  <c r="H408" i="161"/>
  <c r="F408" i="161"/>
  <c r="D408" i="161"/>
  <c r="E408" i="161" s="1"/>
  <c r="B408" i="161"/>
  <c r="J407" i="161"/>
  <c r="I407" i="161"/>
  <c r="H407" i="161"/>
  <c r="F407" i="161"/>
  <c r="D407" i="161"/>
  <c r="E407" i="161" s="1"/>
  <c r="B407" i="161"/>
  <c r="J406" i="161"/>
  <c r="I406" i="161"/>
  <c r="H406" i="161"/>
  <c r="F406" i="161"/>
  <c r="D406" i="161"/>
  <c r="E406" i="161" s="1"/>
  <c r="B406" i="161"/>
  <c r="J405" i="161"/>
  <c r="I405" i="161"/>
  <c r="H405" i="161"/>
  <c r="F405" i="161"/>
  <c r="D405" i="161"/>
  <c r="E405" i="161" s="1"/>
  <c r="B405" i="161"/>
  <c r="J404" i="161"/>
  <c r="I404" i="161"/>
  <c r="H404" i="161"/>
  <c r="F404" i="161"/>
  <c r="D404" i="161"/>
  <c r="E404" i="161" s="1"/>
  <c r="B404" i="161"/>
  <c r="J403" i="161"/>
  <c r="I403" i="161"/>
  <c r="H403" i="161"/>
  <c r="F403" i="161"/>
  <c r="D403" i="161"/>
  <c r="E403" i="161" s="1"/>
  <c r="B403" i="161"/>
  <c r="J402" i="161"/>
  <c r="I402" i="161"/>
  <c r="H402" i="161"/>
  <c r="F402" i="161"/>
  <c r="D402" i="161"/>
  <c r="E402" i="161" s="1"/>
  <c r="B402" i="161"/>
  <c r="J401" i="161"/>
  <c r="I401" i="161"/>
  <c r="H401" i="161"/>
  <c r="F401" i="161"/>
  <c r="D401" i="161"/>
  <c r="E401" i="161" s="1"/>
  <c r="B401" i="161"/>
  <c r="J400" i="161"/>
  <c r="I400" i="161"/>
  <c r="H400" i="161"/>
  <c r="F400" i="161"/>
  <c r="D400" i="161"/>
  <c r="E400" i="161" s="1"/>
  <c r="B400" i="161"/>
  <c r="J399" i="161"/>
  <c r="I399" i="161"/>
  <c r="H399" i="161"/>
  <c r="F399" i="161"/>
  <c r="D399" i="161"/>
  <c r="E399" i="161" s="1"/>
  <c r="B399" i="161"/>
  <c r="J398" i="161"/>
  <c r="I398" i="161"/>
  <c r="H398" i="161"/>
  <c r="F398" i="161"/>
  <c r="D398" i="161"/>
  <c r="E398" i="161" s="1"/>
  <c r="B398" i="161"/>
  <c r="J397" i="161"/>
  <c r="I397" i="161"/>
  <c r="H397" i="161"/>
  <c r="F397" i="161"/>
  <c r="D397" i="161"/>
  <c r="E397" i="161" s="1"/>
  <c r="B397" i="161"/>
  <c r="J396" i="161"/>
  <c r="I396" i="161"/>
  <c r="H396" i="161"/>
  <c r="F396" i="161"/>
  <c r="D396" i="161"/>
  <c r="E396" i="161" s="1"/>
  <c r="B396" i="161"/>
  <c r="J395" i="161"/>
  <c r="I395" i="161"/>
  <c r="H395" i="161"/>
  <c r="F395" i="161"/>
  <c r="D395" i="161"/>
  <c r="E395" i="161" s="1"/>
  <c r="B395" i="161"/>
  <c r="J394" i="161"/>
  <c r="I394" i="161"/>
  <c r="H394" i="161"/>
  <c r="F394" i="161"/>
  <c r="D394" i="161"/>
  <c r="E394" i="161" s="1"/>
  <c r="B394" i="161"/>
  <c r="J393" i="161"/>
  <c r="I393" i="161"/>
  <c r="H393" i="161"/>
  <c r="F393" i="161"/>
  <c r="D393" i="161"/>
  <c r="E393" i="161" s="1"/>
  <c r="B393" i="161"/>
  <c r="J392" i="161"/>
  <c r="I392" i="161"/>
  <c r="H392" i="161"/>
  <c r="F392" i="161"/>
  <c r="D392" i="161"/>
  <c r="E392" i="161" s="1"/>
  <c r="B392" i="161"/>
  <c r="J391" i="161"/>
  <c r="I391" i="161"/>
  <c r="H391" i="161"/>
  <c r="F391" i="161"/>
  <c r="D391" i="161"/>
  <c r="E391" i="161" s="1"/>
  <c r="B391" i="161"/>
  <c r="J390" i="161"/>
  <c r="I390" i="161"/>
  <c r="H390" i="161"/>
  <c r="F390" i="161"/>
  <c r="D390" i="161"/>
  <c r="E390" i="161" s="1"/>
  <c r="B390" i="161"/>
  <c r="J389" i="161"/>
  <c r="I389" i="161"/>
  <c r="H389" i="161"/>
  <c r="F389" i="161"/>
  <c r="D389" i="161"/>
  <c r="E389" i="161" s="1"/>
  <c r="B389" i="161"/>
  <c r="J388" i="161"/>
  <c r="I388" i="161"/>
  <c r="H388" i="161"/>
  <c r="F388" i="161"/>
  <c r="D388" i="161"/>
  <c r="E388" i="161" s="1"/>
  <c r="B388" i="161"/>
  <c r="J387" i="161"/>
  <c r="I387" i="161"/>
  <c r="H387" i="161"/>
  <c r="F387" i="161"/>
  <c r="D387" i="161"/>
  <c r="E387" i="161" s="1"/>
  <c r="B387" i="161"/>
  <c r="J386" i="161"/>
  <c r="I386" i="161"/>
  <c r="H386" i="161"/>
  <c r="F386" i="161"/>
  <c r="D386" i="161"/>
  <c r="E386" i="161" s="1"/>
  <c r="B386" i="161"/>
  <c r="J385" i="161"/>
  <c r="I385" i="161"/>
  <c r="H385" i="161"/>
  <c r="F385" i="161"/>
  <c r="D385" i="161"/>
  <c r="E385" i="161" s="1"/>
  <c r="B385" i="161"/>
  <c r="J384" i="161"/>
  <c r="I384" i="161"/>
  <c r="H384" i="161"/>
  <c r="F384" i="161"/>
  <c r="D384" i="161"/>
  <c r="E384" i="161" s="1"/>
  <c r="B384" i="161"/>
  <c r="J383" i="161"/>
  <c r="I383" i="161"/>
  <c r="H383" i="161"/>
  <c r="F383" i="161"/>
  <c r="D383" i="161"/>
  <c r="E383" i="161" s="1"/>
  <c r="B383" i="161"/>
  <c r="J382" i="161"/>
  <c r="I382" i="161"/>
  <c r="H382" i="161"/>
  <c r="F382" i="161"/>
  <c r="D382" i="161"/>
  <c r="E382" i="161" s="1"/>
  <c r="B382" i="161"/>
  <c r="J381" i="161"/>
  <c r="I381" i="161"/>
  <c r="H381" i="161"/>
  <c r="F381" i="161"/>
  <c r="D381" i="161"/>
  <c r="E381" i="161" s="1"/>
  <c r="B381" i="161"/>
  <c r="J380" i="161"/>
  <c r="I380" i="161"/>
  <c r="H380" i="161"/>
  <c r="F380" i="161"/>
  <c r="D380" i="161"/>
  <c r="E380" i="161" s="1"/>
  <c r="B380" i="161"/>
  <c r="J379" i="161"/>
  <c r="I379" i="161"/>
  <c r="H379" i="161"/>
  <c r="F379" i="161"/>
  <c r="D379" i="161"/>
  <c r="E379" i="161" s="1"/>
  <c r="B379" i="161"/>
  <c r="J378" i="161"/>
  <c r="I378" i="161"/>
  <c r="H378" i="161"/>
  <c r="F378" i="161"/>
  <c r="D378" i="161"/>
  <c r="E378" i="161" s="1"/>
  <c r="B378" i="161"/>
  <c r="J377" i="161"/>
  <c r="I377" i="161"/>
  <c r="H377" i="161"/>
  <c r="F377" i="161"/>
  <c r="D377" i="161"/>
  <c r="E377" i="161" s="1"/>
  <c r="B377" i="161"/>
  <c r="J376" i="161"/>
  <c r="I376" i="161"/>
  <c r="H376" i="161"/>
  <c r="F376" i="161"/>
  <c r="D376" i="161"/>
  <c r="E376" i="161" s="1"/>
  <c r="B376" i="161"/>
  <c r="J375" i="161"/>
  <c r="I375" i="161"/>
  <c r="H375" i="161"/>
  <c r="F375" i="161"/>
  <c r="D375" i="161"/>
  <c r="E375" i="161" s="1"/>
  <c r="B375" i="161"/>
  <c r="J374" i="161"/>
  <c r="I374" i="161"/>
  <c r="H374" i="161"/>
  <c r="F374" i="161"/>
  <c r="D374" i="161"/>
  <c r="E374" i="161" s="1"/>
  <c r="B374" i="161"/>
  <c r="J373" i="161"/>
  <c r="I373" i="161"/>
  <c r="H373" i="161"/>
  <c r="F373" i="161"/>
  <c r="D373" i="161"/>
  <c r="E373" i="161" s="1"/>
  <c r="B373" i="161"/>
  <c r="J372" i="161"/>
  <c r="I372" i="161"/>
  <c r="H372" i="161"/>
  <c r="F372" i="161"/>
  <c r="D372" i="161"/>
  <c r="E372" i="161" s="1"/>
  <c r="B372" i="161"/>
  <c r="J371" i="161"/>
  <c r="I371" i="161"/>
  <c r="H371" i="161"/>
  <c r="F371" i="161"/>
  <c r="D371" i="161"/>
  <c r="E371" i="161" s="1"/>
  <c r="B371" i="161"/>
  <c r="J370" i="161"/>
  <c r="I370" i="161"/>
  <c r="H370" i="161"/>
  <c r="F370" i="161"/>
  <c r="D370" i="161"/>
  <c r="E370" i="161" s="1"/>
  <c r="B370" i="161"/>
  <c r="J369" i="161"/>
  <c r="I369" i="161"/>
  <c r="H369" i="161"/>
  <c r="F369" i="161"/>
  <c r="D369" i="161"/>
  <c r="E369" i="161" s="1"/>
  <c r="B369" i="161"/>
  <c r="J368" i="161"/>
  <c r="I368" i="161"/>
  <c r="H368" i="161"/>
  <c r="F368" i="161"/>
  <c r="D368" i="161"/>
  <c r="E368" i="161" s="1"/>
  <c r="B368" i="161"/>
  <c r="J367" i="161"/>
  <c r="I367" i="161"/>
  <c r="H367" i="161"/>
  <c r="F367" i="161"/>
  <c r="D367" i="161"/>
  <c r="E367" i="161" s="1"/>
  <c r="B367" i="161"/>
  <c r="J366" i="161"/>
  <c r="I366" i="161"/>
  <c r="H366" i="161"/>
  <c r="F366" i="161"/>
  <c r="D366" i="161"/>
  <c r="E366" i="161" s="1"/>
  <c r="B366" i="161"/>
  <c r="J365" i="161"/>
  <c r="I365" i="161"/>
  <c r="H365" i="161"/>
  <c r="F365" i="161"/>
  <c r="D365" i="161"/>
  <c r="E365" i="161" s="1"/>
  <c r="B365" i="161"/>
  <c r="J364" i="161"/>
  <c r="I364" i="161"/>
  <c r="H364" i="161"/>
  <c r="F364" i="161"/>
  <c r="D364" i="161"/>
  <c r="E364" i="161" s="1"/>
  <c r="B364" i="161"/>
  <c r="J363" i="161"/>
  <c r="I363" i="161"/>
  <c r="H363" i="161"/>
  <c r="F363" i="161"/>
  <c r="D363" i="161"/>
  <c r="E363" i="161" s="1"/>
  <c r="B363" i="161"/>
  <c r="J362" i="161"/>
  <c r="I362" i="161"/>
  <c r="H362" i="161"/>
  <c r="F362" i="161"/>
  <c r="D362" i="161"/>
  <c r="E362" i="161" s="1"/>
  <c r="B362" i="161"/>
  <c r="J361" i="161"/>
  <c r="I361" i="161"/>
  <c r="H361" i="161"/>
  <c r="F361" i="161"/>
  <c r="D361" i="161"/>
  <c r="E361" i="161" s="1"/>
  <c r="B361" i="161"/>
  <c r="J360" i="161"/>
  <c r="I360" i="161"/>
  <c r="H360" i="161"/>
  <c r="F360" i="161"/>
  <c r="D360" i="161"/>
  <c r="E360" i="161" s="1"/>
  <c r="B360" i="161"/>
  <c r="J359" i="161"/>
  <c r="I359" i="161"/>
  <c r="H359" i="161"/>
  <c r="F359" i="161"/>
  <c r="D359" i="161"/>
  <c r="E359" i="161" s="1"/>
  <c r="B359" i="161"/>
  <c r="J358" i="161"/>
  <c r="I358" i="161"/>
  <c r="H358" i="161"/>
  <c r="F358" i="161"/>
  <c r="D358" i="161"/>
  <c r="E358" i="161" s="1"/>
  <c r="B358" i="161"/>
  <c r="J357" i="161"/>
  <c r="I357" i="161"/>
  <c r="H357" i="161"/>
  <c r="F357" i="161"/>
  <c r="D357" i="161"/>
  <c r="E357" i="161" s="1"/>
  <c r="B357" i="161"/>
  <c r="J356" i="161"/>
  <c r="I356" i="161"/>
  <c r="H356" i="161"/>
  <c r="F356" i="161"/>
  <c r="D356" i="161"/>
  <c r="E356" i="161" s="1"/>
  <c r="B356" i="161"/>
  <c r="J355" i="161"/>
  <c r="I355" i="161"/>
  <c r="H355" i="161"/>
  <c r="F355" i="161"/>
  <c r="D355" i="161"/>
  <c r="E355" i="161" s="1"/>
  <c r="B355" i="161"/>
  <c r="J354" i="161"/>
  <c r="I354" i="161"/>
  <c r="H354" i="161"/>
  <c r="F354" i="161"/>
  <c r="D354" i="161"/>
  <c r="E354" i="161" s="1"/>
  <c r="B354" i="161"/>
  <c r="J353" i="161"/>
  <c r="I353" i="161"/>
  <c r="H353" i="161"/>
  <c r="F353" i="161"/>
  <c r="D353" i="161"/>
  <c r="E353" i="161" s="1"/>
  <c r="B353" i="161"/>
  <c r="J352" i="161"/>
  <c r="I352" i="161"/>
  <c r="H352" i="161"/>
  <c r="F352" i="161"/>
  <c r="D352" i="161"/>
  <c r="E352" i="161" s="1"/>
  <c r="B352" i="161"/>
  <c r="J351" i="161"/>
  <c r="I351" i="161"/>
  <c r="H351" i="161"/>
  <c r="F351" i="161"/>
  <c r="D351" i="161"/>
  <c r="E351" i="161" s="1"/>
  <c r="B351" i="161"/>
  <c r="J350" i="161"/>
  <c r="I350" i="161"/>
  <c r="H350" i="161"/>
  <c r="F350" i="161"/>
  <c r="D350" i="161"/>
  <c r="E350" i="161" s="1"/>
  <c r="B350" i="161"/>
  <c r="J349" i="161"/>
  <c r="I349" i="161"/>
  <c r="H349" i="161"/>
  <c r="F349" i="161"/>
  <c r="D349" i="161"/>
  <c r="E349" i="161" s="1"/>
  <c r="B349" i="161"/>
  <c r="J348" i="161"/>
  <c r="I348" i="161"/>
  <c r="H348" i="161"/>
  <c r="F348" i="161"/>
  <c r="D348" i="161"/>
  <c r="E348" i="161" s="1"/>
  <c r="B348" i="161"/>
  <c r="J347" i="161"/>
  <c r="I347" i="161"/>
  <c r="H347" i="161"/>
  <c r="F347" i="161"/>
  <c r="D347" i="161"/>
  <c r="E347" i="161" s="1"/>
  <c r="B347" i="161"/>
  <c r="J346" i="161"/>
  <c r="I346" i="161"/>
  <c r="H346" i="161"/>
  <c r="F346" i="161"/>
  <c r="D346" i="161"/>
  <c r="E346" i="161" s="1"/>
  <c r="B346" i="161"/>
  <c r="J345" i="161"/>
  <c r="I345" i="161"/>
  <c r="H345" i="161"/>
  <c r="F345" i="161"/>
  <c r="D345" i="161"/>
  <c r="E345" i="161" s="1"/>
  <c r="B345" i="161"/>
  <c r="J344" i="161"/>
  <c r="I344" i="161"/>
  <c r="H344" i="161"/>
  <c r="F344" i="161"/>
  <c r="D344" i="161"/>
  <c r="E344" i="161" s="1"/>
  <c r="B344" i="161"/>
  <c r="J343" i="161"/>
  <c r="I343" i="161"/>
  <c r="H343" i="161"/>
  <c r="F343" i="161"/>
  <c r="D343" i="161"/>
  <c r="E343" i="161" s="1"/>
  <c r="B343" i="161"/>
  <c r="J342" i="161"/>
  <c r="I342" i="161"/>
  <c r="H342" i="161"/>
  <c r="F342" i="161"/>
  <c r="D342" i="161"/>
  <c r="E342" i="161" s="1"/>
  <c r="B342" i="161"/>
  <c r="J341" i="161"/>
  <c r="I341" i="161"/>
  <c r="H341" i="161"/>
  <c r="F341" i="161"/>
  <c r="D341" i="161"/>
  <c r="E341" i="161" s="1"/>
  <c r="B341" i="161"/>
  <c r="J340" i="161"/>
  <c r="I340" i="161"/>
  <c r="H340" i="161"/>
  <c r="F340" i="161"/>
  <c r="D340" i="161"/>
  <c r="E340" i="161" s="1"/>
  <c r="B340" i="161"/>
  <c r="J339" i="161"/>
  <c r="I339" i="161"/>
  <c r="H339" i="161"/>
  <c r="F339" i="161"/>
  <c r="D339" i="161"/>
  <c r="E339" i="161" s="1"/>
  <c r="B339" i="161"/>
  <c r="J338" i="161"/>
  <c r="I338" i="161"/>
  <c r="H338" i="161"/>
  <c r="F338" i="161"/>
  <c r="D338" i="161"/>
  <c r="E338" i="161" s="1"/>
  <c r="B338" i="161"/>
  <c r="J337" i="161"/>
  <c r="I337" i="161"/>
  <c r="H337" i="161"/>
  <c r="F337" i="161"/>
  <c r="D337" i="161"/>
  <c r="E337" i="161" s="1"/>
  <c r="B337" i="161"/>
  <c r="J336" i="161"/>
  <c r="I336" i="161"/>
  <c r="H336" i="161"/>
  <c r="F336" i="161"/>
  <c r="D336" i="161"/>
  <c r="E336" i="161" s="1"/>
  <c r="B336" i="161"/>
  <c r="J335" i="161"/>
  <c r="I335" i="161"/>
  <c r="H335" i="161"/>
  <c r="F335" i="161"/>
  <c r="D335" i="161"/>
  <c r="E335" i="161" s="1"/>
  <c r="B335" i="161"/>
  <c r="J334" i="161"/>
  <c r="I334" i="161"/>
  <c r="H334" i="161"/>
  <c r="F334" i="161"/>
  <c r="D334" i="161"/>
  <c r="E334" i="161" s="1"/>
  <c r="B334" i="161"/>
  <c r="J333" i="161"/>
  <c r="I333" i="161"/>
  <c r="H333" i="161"/>
  <c r="F333" i="161"/>
  <c r="D333" i="161"/>
  <c r="E333" i="161" s="1"/>
  <c r="B333" i="161"/>
  <c r="J332" i="161"/>
  <c r="I332" i="161"/>
  <c r="H332" i="161"/>
  <c r="F332" i="161"/>
  <c r="D332" i="161"/>
  <c r="E332" i="161" s="1"/>
  <c r="B332" i="161"/>
  <c r="J331" i="161"/>
  <c r="I331" i="161"/>
  <c r="H331" i="161"/>
  <c r="F331" i="161"/>
  <c r="D331" i="161"/>
  <c r="E331" i="161" s="1"/>
  <c r="B331" i="161"/>
  <c r="J330" i="161"/>
  <c r="I330" i="161"/>
  <c r="H330" i="161"/>
  <c r="F330" i="161"/>
  <c r="D330" i="161"/>
  <c r="E330" i="161" s="1"/>
  <c r="B330" i="161"/>
  <c r="J329" i="161"/>
  <c r="I329" i="161"/>
  <c r="H329" i="161"/>
  <c r="F329" i="161"/>
  <c r="D329" i="161"/>
  <c r="E329" i="161" s="1"/>
  <c r="B329" i="161"/>
  <c r="J328" i="161"/>
  <c r="I328" i="161"/>
  <c r="H328" i="161"/>
  <c r="F328" i="161"/>
  <c r="D328" i="161"/>
  <c r="E328" i="161" s="1"/>
  <c r="B328" i="161"/>
  <c r="J327" i="161"/>
  <c r="I327" i="161"/>
  <c r="H327" i="161"/>
  <c r="F327" i="161"/>
  <c r="D327" i="161"/>
  <c r="E327" i="161" s="1"/>
  <c r="B327" i="161"/>
  <c r="J326" i="161"/>
  <c r="I326" i="161"/>
  <c r="H326" i="161"/>
  <c r="F326" i="161"/>
  <c r="D326" i="161"/>
  <c r="E326" i="161" s="1"/>
  <c r="B326" i="161"/>
  <c r="J325" i="161"/>
  <c r="I325" i="161"/>
  <c r="H325" i="161"/>
  <c r="F325" i="161"/>
  <c r="D325" i="161"/>
  <c r="E325" i="161" s="1"/>
  <c r="B325" i="161"/>
  <c r="J324" i="161"/>
  <c r="I324" i="161"/>
  <c r="H324" i="161"/>
  <c r="F324" i="161"/>
  <c r="D324" i="161"/>
  <c r="E324" i="161" s="1"/>
  <c r="B324" i="161"/>
  <c r="J323" i="161"/>
  <c r="I323" i="161"/>
  <c r="H323" i="161"/>
  <c r="F323" i="161"/>
  <c r="D323" i="161"/>
  <c r="E323" i="161" s="1"/>
  <c r="B323" i="161"/>
  <c r="J322" i="161"/>
  <c r="I322" i="161"/>
  <c r="H322" i="161"/>
  <c r="F322" i="161"/>
  <c r="D322" i="161"/>
  <c r="E322" i="161" s="1"/>
  <c r="B322" i="161"/>
  <c r="J321" i="161"/>
  <c r="I321" i="161"/>
  <c r="H321" i="161"/>
  <c r="F321" i="161"/>
  <c r="D321" i="161"/>
  <c r="E321" i="161" s="1"/>
  <c r="B321" i="161"/>
  <c r="J320" i="161"/>
  <c r="I320" i="161"/>
  <c r="H320" i="161"/>
  <c r="F320" i="161"/>
  <c r="D320" i="161"/>
  <c r="E320" i="161" s="1"/>
  <c r="B320" i="161"/>
  <c r="J319" i="161"/>
  <c r="I319" i="161"/>
  <c r="H319" i="161"/>
  <c r="F319" i="161"/>
  <c r="D319" i="161"/>
  <c r="E319" i="161" s="1"/>
  <c r="B319" i="161"/>
  <c r="J318" i="161"/>
  <c r="I318" i="161"/>
  <c r="H318" i="161"/>
  <c r="F318" i="161"/>
  <c r="D318" i="161"/>
  <c r="E318" i="161" s="1"/>
  <c r="B318" i="161"/>
  <c r="J317" i="161"/>
  <c r="I317" i="161"/>
  <c r="H317" i="161"/>
  <c r="F317" i="161"/>
  <c r="D317" i="161"/>
  <c r="E317" i="161" s="1"/>
  <c r="B317" i="161"/>
  <c r="J316" i="161"/>
  <c r="I316" i="161"/>
  <c r="H316" i="161"/>
  <c r="F316" i="161"/>
  <c r="D316" i="161"/>
  <c r="E316" i="161" s="1"/>
  <c r="B316" i="161"/>
  <c r="J315" i="161"/>
  <c r="I315" i="161"/>
  <c r="H315" i="161"/>
  <c r="F315" i="161"/>
  <c r="D315" i="161"/>
  <c r="E315" i="161" s="1"/>
  <c r="B315" i="161"/>
  <c r="J314" i="161"/>
  <c r="I314" i="161"/>
  <c r="H314" i="161"/>
  <c r="F314" i="161"/>
  <c r="D314" i="161"/>
  <c r="E314" i="161" s="1"/>
  <c r="B314" i="161"/>
  <c r="J313" i="161"/>
  <c r="I313" i="161"/>
  <c r="H313" i="161"/>
  <c r="F313" i="161"/>
  <c r="D313" i="161"/>
  <c r="E313" i="161" s="1"/>
  <c r="B313" i="161"/>
  <c r="J312" i="161"/>
  <c r="I312" i="161"/>
  <c r="H312" i="161"/>
  <c r="F312" i="161"/>
  <c r="D312" i="161"/>
  <c r="E312" i="161" s="1"/>
  <c r="B312" i="161"/>
  <c r="J311" i="161"/>
  <c r="I311" i="161"/>
  <c r="H311" i="161"/>
  <c r="F311" i="161"/>
  <c r="D311" i="161"/>
  <c r="E311" i="161" s="1"/>
  <c r="B311" i="161"/>
  <c r="J310" i="161"/>
  <c r="I310" i="161"/>
  <c r="H310" i="161"/>
  <c r="F310" i="161"/>
  <c r="D310" i="161"/>
  <c r="E310" i="161" s="1"/>
  <c r="B310" i="161"/>
  <c r="J309" i="161"/>
  <c r="I309" i="161"/>
  <c r="H309" i="161"/>
  <c r="F309" i="161"/>
  <c r="D309" i="161"/>
  <c r="E309" i="161" s="1"/>
  <c r="B309" i="161"/>
  <c r="J308" i="161"/>
  <c r="I308" i="161"/>
  <c r="H308" i="161"/>
  <c r="F308" i="161"/>
  <c r="D308" i="161"/>
  <c r="E308" i="161" s="1"/>
  <c r="B308" i="161"/>
  <c r="J307" i="161"/>
  <c r="I307" i="161"/>
  <c r="H307" i="161"/>
  <c r="F307" i="161"/>
  <c r="D307" i="161"/>
  <c r="E307" i="161" s="1"/>
  <c r="B307" i="161"/>
  <c r="J306" i="161"/>
  <c r="I306" i="161"/>
  <c r="H306" i="161"/>
  <c r="F306" i="161"/>
  <c r="D306" i="161"/>
  <c r="E306" i="161" s="1"/>
  <c r="B306" i="161"/>
  <c r="J305" i="161"/>
  <c r="I305" i="161"/>
  <c r="H305" i="161"/>
  <c r="F305" i="161"/>
  <c r="D305" i="161"/>
  <c r="E305" i="161" s="1"/>
  <c r="B305" i="161"/>
  <c r="J304" i="161"/>
  <c r="I304" i="161"/>
  <c r="H304" i="161"/>
  <c r="F304" i="161"/>
  <c r="D304" i="161"/>
  <c r="E304" i="161" s="1"/>
  <c r="B304" i="161"/>
  <c r="J303" i="161"/>
  <c r="I303" i="161"/>
  <c r="H303" i="161"/>
  <c r="F303" i="161"/>
  <c r="D303" i="161"/>
  <c r="E303" i="161" s="1"/>
  <c r="B303" i="161"/>
  <c r="J302" i="161"/>
  <c r="I302" i="161"/>
  <c r="H302" i="161"/>
  <c r="F302" i="161"/>
  <c r="D302" i="161"/>
  <c r="E302" i="161" s="1"/>
  <c r="B302" i="161"/>
  <c r="J301" i="161"/>
  <c r="I301" i="161"/>
  <c r="H301" i="161"/>
  <c r="F301" i="161"/>
  <c r="D301" i="161"/>
  <c r="E301" i="161" s="1"/>
  <c r="B301" i="161"/>
  <c r="J300" i="161"/>
  <c r="I300" i="161"/>
  <c r="H300" i="161"/>
  <c r="F300" i="161"/>
  <c r="D300" i="161"/>
  <c r="E300" i="161" s="1"/>
  <c r="B300" i="161"/>
  <c r="J299" i="161"/>
  <c r="I299" i="161"/>
  <c r="H299" i="161"/>
  <c r="F299" i="161"/>
  <c r="D299" i="161"/>
  <c r="E299" i="161" s="1"/>
  <c r="B299" i="161"/>
  <c r="J298" i="161"/>
  <c r="I298" i="161"/>
  <c r="H298" i="161"/>
  <c r="F298" i="161"/>
  <c r="D298" i="161"/>
  <c r="E298" i="161" s="1"/>
  <c r="B298" i="161"/>
  <c r="J297" i="161"/>
  <c r="I297" i="161"/>
  <c r="H297" i="161"/>
  <c r="F297" i="161"/>
  <c r="D297" i="161"/>
  <c r="E297" i="161" s="1"/>
  <c r="B297" i="161"/>
  <c r="J296" i="161"/>
  <c r="I296" i="161"/>
  <c r="H296" i="161"/>
  <c r="F296" i="161"/>
  <c r="D296" i="161"/>
  <c r="E296" i="161" s="1"/>
  <c r="B296" i="161"/>
  <c r="J295" i="161"/>
  <c r="I295" i="161"/>
  <c r="H295" i="161"/>
  <c r="F295" i="161"/>
  <c r="D295" i="161"/>
  <c r="E295" i="161" s="1"/>
  <c r="B295" i="161"/>
  <c r="J294" i="161"/>
  <c r="I294" i="161"/>
  <c r="H294" i="161"/>
  <c r="F294" i="161"/>
  <c r="D294" i="161"/>
  <c r="E294" i="161" s="1"/>
  <c r="B294" i="161"/>
  <c r="J293" i="161"/>
  <c r="I293" i="161"/>
  <c r="H293" i="161"/>
  <c r="F293" i="161"/>
  <c r="D293" i="161"/>
  <c r="E293" i="161" s="1"/>
  <c r="B293" i="161"/>
  <c r="J292" i="161"/>
  <c r="I292" i="161"/>
  <c r="H292" i="161"/>
  <c r="F292" i="161"/>
  <c r="D292" i="161"/>
  <c r="E292" i="161" s="1"/>
  <c r="B292" i="161"/>
  <c r="J291" i="161"/>
  <c r="I291" i="161"/>
  <c r="H291" i="161"/>
  <c r="F291" i="161"/>
  <c r="D291" i="161"/>
  <c r="E291" i="161" s="1"/>
  <c r="B291" i="161"/>
  <c r="J290" i="161"/>
  <c r="I290" i="161"/>
  <c r="H290" i="161"/>
  <c r="F290" i="161"/>
  <c r="D290" i="161"/>
  <c r="E290" i="161" s="1"/>
  <c r="B290" i="161"/>
  <c r="J289" i="161"/>
  <c r="I289" i="161"/>
  <c r="H289" i="161"/>
  <c r="F289" i="161"/>
  <c r="D289" i="161"/>
  <c r="E289" i="161" s="1"/>
  <c r="B289" i="161"/>
  <c r="J288" i="161"/>
  <c r="I288" i="161"/>
  <c r="H288" i="161"/>
  <c r="F288" i="161"/>
  <c r="D288" i="161"/>
  <c r="E288" i="161" s="1"/>
  <c r="B288" i="161"/>
  <c r="J287" i="161"/>
  <c r="I287" i="161"/>
  <c r="H287" i="161"/>
  <c r="F287" i="161"/>
  <c r="D287" i="161"/>
  <c r="E287" i="161" s="1"/>
  <c r="B287" i="161"/>
  <c r="J286" i="161"/>
  <c r="I286" i="161"/>
  <c r="H286" i="161"/>
  <c r="F286" i="161"/>
  <c r="D286" i="161"/>
  <c r="E286" i="161" s="1"/>
  <c r="B286" i="161"/>
  <c r="J285" i="161"/>
  <c r="I285" i="161"/>
  <c r="H285" i="161"/>
  <c r="F285" i="161"/>
  <c r="D285" i="161"/>
  <c r="E285" i="161" s="1"/>
  <c r="B285" i="161"/>
  <c r="J284" i="161"/>
  <c r="I284" i="161"/>
  <c r="H284" i="161"/>
  <c r="F284" i="161"/>
  <c r="D284" i="161"/>
  <c r="E284" i="161" s="1"/>
  <c r="B284" i="161"/>
  <c r="J283" i="161"/>
  <c r="I283" i="161"/>
  <c r="H283" i="161"/>
  <c r="F283" i="161"/>
  <c r="D283" i="161"/>
  <c r="E283" i="161" s="1"/>
  <c r="B283" i="161"/>
  <c r="J282" i="161"/>
  <c r="I282" i="161"/>
  <c r="H282" i="161"/>
  <c r="F282" i="161"/>
  <c r="D282" i="161"/>
  <c r="E282" i="161" s="1"/>
  <c r="B282" i="161"/>
  <c r="J281" i="161"/>
  <c r="I281" i="161"/>
  <c r="H281" i="161"/>
  <c r="F281" i="161"/>
  <c r="D281" i="161"/>
  <c r="E281" i="161" s="1"/>
  <c r="B281" i="161"/>
  <c r="J280" i="161"/>
  <c r="I280" i="161"/>
  <c r="H280" i="161"/>
  <c r="F280" i="161"/>
  <c r="D280" i="161"/>
  <c r="E280" i="161" s="1"/>
  <c r="B280" i="161"/>
  <c r="J279" i="161"/>
  <c r="I279" i="161"/>
  <c r="H279" i="161"/>
  <c r="F279" i="161"/>
  <c r="D279" i="161"/>
  <c r="E279" i="161" s="1"/>
  <c r="B279" i="161"/>
  <c r="J278" i="161"/>
  <c r="I278" i="161"/>
  <c r="H278" i="161"/>
  <c r="F278" i="161"/>
  <c r="D278" i="161"/>
  <c r="E278" i="161" s="1"/>
  <c r="B278" i="161"/>
  <c r="J277" i="161"/>
  <c r="I277" i="161"/>
  <c r="H277" i="161"/>
  <c r="F277" i="161"/>
  <c r="D277" i="161"/>
  <c r="E277" i="161" s="1"/>
  <c r="B277" i="161"/>
  <c r="J276" i="161"/>
  <c r="I276" i="161"/>
  <c r="H276" i="161"/>
  <c r="F276" i="161"/>
  <c r="D276" i="161"/>
  <c r="E276" i="161" s="1"/>
  <c r="B276" i="161"/>
  <c r="J275" i="161"/>
  <c r="I275" i="161"/>
  <c r="H275" i="161"/>
  <c r="F275" i="161"/>
  <c r="D275" i="161"/>
  <c r="E275" i="161" s="1"/>
  <c r="B275" i="161"/>
  <c r="J274" i="161"/>
  <c r="I274" i="161"/>
  <c r="H274" i="161"/>
  <c r="F274" i="161"/>
  <c r="D274" i="161"/>
  <c r="E274" i="161" s="1"/>
  <c r="B274" i="161"/>
  <c r="J273" i="161"/>
  <c r="I273" i="161"/>
  <c r="H273" i="161"/>
  <c r="F273" i="161"/>
  <c r="D273" i="161"/>
  <c r="E273" i="161" s="1"/>
  <c r="B273" i="161"/>
  <c r="J272" i="161"/>
  <c r="I272" i="161"/>
  <c r="H272" i="161"/>
  <c r="F272" i="161"/>
  <c r="D272" i="161"/>
  <c r="E272" i="161" s="1"/>
  <c r="B272" i="161"/>
  <c r="J271" i="161"/>
  <c r="I271" i="161"/>
  <c r="H271" i="161"/>
  <c r="F271" i="161"/>
  <c r="D271" i="161"/>
  <c r="E271" i="161" s="1"/>
  <c r="B271" i="161"/>
  <c r="J270" i="161"/>
  <c r="I270" i="161"/>
  <c r="H270" i="161"/>
  <c r="F270" i="161"/>
  <c r="D270" i="161"/>
  <c r="E270" i="161" s="1"/>
  <c r="B270" i="161"/>
  <c r="J269" i="161"/>
  <c r="I269" i="161"/>
  <c r="H269" i="161"/>
  <c r="F269" i="161"/>
  <c r="D269" i="161"/>
  <c r="E269" i="161" s="1"/>
  <c r="B269" i="161"/>
  <c r="J268" i="161"/>
  <c r="I268" i="161"/>
  <c r="H268" i="161"/>
  <c r="F268" i="161"/>
  <c r="D268" i="161"/>
  <c r="E268" i="161" s="1"/>
  <c r="B268" i="161"/>
  <c r="J267" i="161"/>
  <c r="I267" i="161"/>
  <c r="H267" i="161"/>
  <c r="F267" i="161"/>
  <c r="D267" i="161"/>
  <c r="E267" i="161" s="1"/>
  <c r="B267" i="161"/>
  <c r="J266" i="161"/>
  <c r="I266" i="161"/>
  <c r="H266" i="161"/>
  <c r="F266" i="161"/>
  <c r="D266" i="161"/>
  <c r="E266" i="161" s="1"/>
  <c r="B266" i="161"/>
  <c r="J265" i="161"/>
  <c r="I265" i="161"/>
  <c r="H265" i="161"/>
  <c r="F265" i="161"/>
  <c r="D265" i="161"/>
  <c r="E265" i="161" s="1"/>
  <c r="B265" i="161"/>
  <c r="J264" i="161"/>
  <c r="I264" i="161"/>
  <c r="H264" i="161"/>
  <c r="F264" i="161"/>
  <c r="D264" i="161"/>
  <c r="E264" i="161" s="1"/>
  <c r="B264" i="161"/>
  <c r="J263" i="161"/>
  <c r="I263" i="161"/>
  <c r="H263" i="161"/>
  <c r="F263" i="161"/>
  <c r="D263" i="161"/>
  <c r="E263" i="161" s="1"/>
  <c r="B263" i="161"/>
  <c r="J262" i="161"/>
  <c r="I262" i="161"/>
  <c r="H262" i="161"/>
  <c r="F262" i="161"/>
  <c r="D262" i="161"/>
  <c r="E262" i="161" s="1"/>
  <c r="B262" i="161"/>
  <c r="J261" i="161"/>
  <c r="I261" i="161"/>
  <c r="H261" i="161"/>
  <c r="F261" i="161"/>
  <c r="D261" i="161"/>
  <c r="E261" i="161" s="1"/>
  <c r="B261" i="161"/>
  <c r="J260" i="161"/>
  <c r="I260" i="161"/>
  <c r="H260" i="161"/>
  <c r="F260" i="161"/>
  <c r="D260" i="161"/>
  <c r="E260" i="161" s="1"/>
  <c r="B260" i="161"/>
  <c r="J259" i="161"/>
  <c r="I259" i="161"/>
  <c r="H259" i="161"/>
  <c r="F259" i="161"/>
  <c r="D259" i="161"/>
  <c r="E259" i="161" s="1"/>
  <c r="B259" i="161"/>
  <c r="J258" i="161"/>
  <c r="I258" i="161"/>
  <c r="H258" i="161"/>
  <c r="F258" i="161"/>
  <c r="D258" i="161"/>
  <c r="E258" i="161" s="1"/>
  <c r="B258" i="161"/>
  <c r="J257" i="161"/>
  <c r="I257" i="161"/>
  <c r="H257" i="161"/>
  <c r="F257" i="161"/>
  <c r="D257" i="161"/>
  <c r="E257" i="161" s="1"/>
  <c r="B257" i="161"/>
  <c r="J256" i="161"/>
  <c r="I256" i="161"/>
  <c r="H256" i="161"/>
  <c r="F256" i="161"/>
  <c r="D256" i="161"/>
  <c r="E256" i="161" s="1"/>
  <c r="B256" i="161"/>
  <c r="J255" i="161"/>
  <c r="I255" i="161"/>
  <c r="H255" i="161"/>
  <c r="F255" i="161"/>
  <c r="D255" i="161"/>
  <c r="E255" i="161" s="1"/>
  <c r="B255" i="161"/>
  <c r="J254" i="161"/>
  <c r="I254" i="161"/>
  <c r="H254" i="161"/>
  <c r="F254" i="161"/>
  <c r="D254" i="161"/>
  <c r="E254" i="161" s="1"/>
  <c r="B254" i="161"/>
  <c r="J253" i="161"/>
  <c r="I253" i="161"/>
  <c r="H253" i="161"/>
  <c r="F253" i="161"/>
  <c r="D253" i="161"/>
  <c r="E253" i="161" s="1"/>
  <c r="B253" i="161"/>
  <c r="J252" i="161"/>
  <c r="I252" i="161"/>
  <c r="H252" i="161"/>
  <c r="F252" i="161"/>
  <c r="D252" i="161"/>
  <c r="E252" i="161" s="1"/>
  <c r="B252" i="161"/>
  <c r="J251" i="161"/>
  <c r="I251" i="161"/>
  <c r="H251" i="161"/>
  <c r="F251" i="161"/>
  <c r="D251" i="161"/>
  <c r="E251" i="161" s="1"/>
  <c r="B251" i="161"/>
  <c r="J250" i="161"/>
  <c r="I250" i="161"/>
  <c r="H250" i="161"/>
  <c r="F250" i="161"/>
  <c r="D250" i="161"/>
  <c r="E250" i="161" s="1"/>
  <c r="B250" i="161"/>
  <c r="J249" i="161"/>
  <c r="I249" i="161"/>
  <c r="H249" i="161"/>
  <c r="F249" i="161"/>
  <c r="D249" i="161"/>
  <c r="E249" i="161" s="1"/>
  <c r="B249" i="161"/>
  <c r="J248" i="161"/>
  <c r="I248" i="161"/>
  <c r="H248" i="161"/>
  <c r="F248" i="161"/>
  <c r="D248" i="161"/>
  <c r="E248" i="161" s="1"/>
  <c r="B248" i="161"/>
  <c r="J247" i="161"/>
  <c r="I247" i="161"/>
  <c r="H247" i="161"/>
  <c r="F247" i="161"/>
  <c r="D247" i="161"/>
  <c r="E247" i="161" s="1"/>
  <c r="B247" i="161"/>
  <c r="J246" i="161"/>
  <c r="I246" i="161"/>
  <c r="H246" i="161"/>
  <c r="F246" i="161"/>
  <c r="D246" i="161"/>
  <c r="E246" i="161" s="1"/>
  <c r="B246" i="161"/>
  <c r="J245" i="161"/>
  <c r="I245" i="161"/>
  <c r="H245" i="161"/>
  <c r="F245" i="161"/>
  <c r="D245" i="161"/>
  <c r="E245" i="161" s="1"/>
  <c r="B245" i="161"/>
  <c r="J244" i="161"/>
  <c r="I244" i="161"/>
  <c r="H244" i="161"/>
  <c r="F244" i="161"/>
  <c r="D244" i="161"/>
  <c r="E244" i="161" s="1"/>
  <c r="B244" i="161"/>
  <c r="J243" i="161"/>
  <c r="I243" i="161"/>
  <c r="H243" i="161"/>
  <c r="F243" i="161"/>
  <c r="D243" i="161"/>
  <c r="E243" i="161" s="1"/>
  <c r="B243" i="161"/>
  <c r="J242" i="161"/>
  <c r="I242" i="161"/>
  <c r="H242" i="161"/>
  <c r="F242" i="161"/>
  <c r="D242" i="161"/>
  <c r="E242" i="161" s="1"/>
  <c r="B242" i="161"/>
  <c r="J241" i="161"/>
  <c r="I241" i="161"/>
  <c r="H241" i="161"/>
  <c r="F241" i="161"/>
  <c r="D241" i="161"/>
  <c r="E241" i="161" s="1"/>
  <c r="B241" i="161"/>
  <c r="J240" i="161"/>
  <c r="I240" i="161"/>
  <c r="H240" i="161"/>
  <c r="F240" i="161"/>
  <c r="D240" i="161"/>
  <c r="E240" i="161" s="1"/>
  <c r="B240" i="161"/>
  <c r="J239" i="161"/>
  <c r="I239" i="161"/>
  <c r="H239" i="161"/>
  <c r="F239" i="161"/>
  <c r="D239" i="161"/>
  <c r="E239" i="161" s="1"/>
  <c r="B239" i="161"/>
  <c r="J238" i="161"/>
  <c r="I238" i="161"/>
  <c r="H238" i="161"/>
  <c r="F238" i="161"/>
  <c r="D238" i="161"/>
  <c r="E238" i="161" s="1"/>
  <c r="B238" i="161"/>
  <c r="J237" i="161"/>
  <c r="I237" i="161"/>
  <c r="H237" i="161"/>
  <c r="F237" i="161"/>
  <c r="D237" i="161"/>
  <c r="E237" i="161" s="1"/>
  <c r="B237" i="161"/>
  <c r="J236" i="161"/>
  <c r="I236" i="161"/>
  <c r="H236" i="161"/>
  <c r="F236" i="161"/>
  <c r="D236" i="161"/>
  <c r="E236" i="161" s="1"/>
  <c r="B236" i="161"/>
  <c r="J235" i="161"/>
  <c r="I235" i="161"/>
  <c r="H235" i="161"/>
  <c r="F235" i="161"/>
  <c r="D235" i="161"/>
  <c r="E235" i="161" s="1"/>
  <c r="B235" i="161"/>
  <c r="J234" i="161"/>
  <c r="I234" i="161"/>
  <c r="H234" i="161"/>
  <c r="F234" i="161"/>
  <c r="D234" i="161"/>
  <c r="E234" i="161" s="1"/>
  <c r="B234" i="161"/>
  <c r="J233" i="161"/>
  <c r="I233" i="161"/>
  <c r="H233" i="161"/>
  <c r="F233" i="161"/>
  <c r="D233" i="161"/>
  <c r="E233" i="161" s="1"/>
  <c r="B233" i="161"/>
  <c r="J232" i="161"/>
  <c r="I232" i="161"/>
  <c r="H232" i="161"/>
  <c r="F232" i="161"/>
  <c r="D232" i="161"/>
  <c r="E232" i="161" s="1"/>
  <c r="B232" i="161"/>
  <c r="J231" i="161"/>
  <c r="I231" i="161"/>
  <c r="H231" i="161"/>
  <c r="F231" i="161"/>
  <c r="D231" i="161"/>
  <c r="E231" i="161" s="1"/>
  <c r="B231" i="161"/>
  <c r="J230" i="161"/>
  <c r="I230" i="161"/>
  <c r="H230" i="161"/>
  <c r="F230" i="161"/>
  <c r="D230" i="161"/>
  <c r="E230" i="161" s="1"/>
  <c r="B230" i="161"/>
  <c r="J229" i="161"/>
  <c r="I229" i="161"/>
  <c r="H229" i="161"/>
  <c r="F229" i="161"/>
  <c r="D229" i="161"/>
  <c r="E229" i="161" s="1"/>
  <c r="B229" i="161"/>
  <c r="J228" i="161"/>
  <c r="I228" i="161"/>
  <c r="H228" i="161"/>
  <c r="F228" i="161"/>
  <c r="D228" i="161"/>
  <c r="E228" i="161" s="1"/>
  <c r="B228" i="161"/>
  <c r="J227" i="161"/>
  <c r="I227" i="161"/>
  <c r="H227" i="161"/>
  <c r="F227" i="161"/>
  <c r="D227" i="161"/>
  <c r="E227" i="161" s="1"/>
  <c r="B227" i="161"/>
  <c r="J226" i="161"/>
  <c r="I226" i="161"/>
  <c r="H226" i="161"/>
  <c r="F226" i="161"/>
  <c r="D226" i="161"/>
  <c r="E226" i="161" s="1"/>
  <c r="B226" i="161"/>
  <c r="J225" i="161"/>
  <c r="I225" i="161"/>
  <c r="H225" i="161"/>
  <c r="F225" i="161"/>
  <c r="D225" i="161"/>
  <c r="E225" i="161" s="1"/>
  <c r="B225" i="161"/>
  <c r="J224" i="161"/>
  <c r="I224" i="161"/>
  <c r="H224" i="161"/>
  <c r="F224" i="161"/>
  <c r="D224" i="161"/>
  <c r="E224" i="161" s="1"/>
  <c r="B224" i="161"/>
  <c r="J223" i="161"/>
  <c r="I223" i="161"/>
  <c r="H223" i="161"/>
  <c r="F223" i="161"/>
  <c r="D223" i="161"/>
  <c r="E223" i="161" s="1"/>
  <c r="B223" i="161"/>
  <c r="J222" i="161"/>
  <c r="I222" i="161"/>
  <c r="H222" i="161"/>
  <c r="F222" i="161"/>
  <c r="D222" i="161"/>
  <c r="E222" i="161" s="1"/>
  <c r="B222" i="161"/>
  <c r="J221" i="161"/>
  <c r="I221" i="161"/>
  <c r="H221" i="161"/>
  <c r="F221" i="161"/>
  <c r="D221" i="161"/>
  <c r="E221" i="161" s="1"/>
  <c r="B221" i="161"/>
  <c r="J220" i="161"/>
  <c r="I220" i="161"/>
  <c r="H220" i="161"/>
  <c r="F220" i="161"/>
  <c r="D220" i="161"/>
  <c r="E220" i="161" s="1"/>
  <c r="B220" i="161"/>
  <c r="J219" i="161"/>
  <c r="I219" i="161"/>
  <c r="H219" i="161"/>
  <c r="F219" i="161"/>
  <c r="D219" i="161"/>
  <c r="E219" i="161" s="1"/>
  <c r="B219" i="161"/>
  <c r="J218" i="161"/>
  <c r="I218" i="161"/>
  <c r="H218" i="161"/>
  <c r="F218" i="161"/>
  <c r="D218" i="161"/>
  <c r="E218" i="161" s="1"/>
  <c r="B218" i="161"/>
  <c r="J217" i="161"/>
  <c r="I217" i="161"/>
  <c r="H217" i="161"/>
  <c r="F217" i="161"/>
  <c r="D217" i="161"/>
  <c r="E217" i="161" s="1"/>
  <c r="B217" i="161"/>
  <c r="J216" i="161"/>
  <c r="I216" i="161"/>
  <c r="H216" i="161"/>
  <c r="F216" i="161"/>
  <c r="D216" i="161"/>
  <c r="E216" i="161" s="1"/>
  <c r="B216" i="161"/>
  <c r="J215" i="161"/>
  <c r="I215" i="161"/>
  <c r="H215" i="161"/>
  <c r="F215" i="161"/>
  <c r="D215" i="161"/>
  <c r="E215" i="161" s="1"/>
  <c r="B215" i="161"/>
  <c r="J214" i="161"/>
  <c r="I214" i="161"/>
  <c r="H214" i="161"/>
  <c r="F214" i="161"/>
  <c r="D214" i="161"/>
  <c r="E214" i="161" s="1"/>
  <c r="B214" i="161"/>
  <c r="J213" i="161"/>
  <c r="I213" i="161"/>
  <c r="H213" i="161"/>
  <c r="F213" i="161"/>
  <c r="D213" i="161"/>
  <c r="E213" i="161" s="1"/>
  <c r="B213" i="161"/>
  <c r="J212" i="161"/>
  <c r="I212" i="161"/>
  <c r="H212" i="161"/>
  <c r="F212" i="161"/>
  <c r="D212" i="161"/>
  <c r="E212" i="161" s="1"/>
  <c r="B212" i="161"/>
  <c r="J211" i="161"/>
  <c r="I211" i="161"/>
  <c r="H211" i="161"/>
  <c r="F211" i="161"/>
  <c r="D211" i="161"/>
  <c r="E211" i="161" s="1"/>
  <c r="B211" i="161"/>
  <c r="J210" i="161"/>
  <c r="I210" i="161"/>
  <c r="H210" i="161"/>
  <c r="F210" i="161"/>
  <c r="D210" i="161"/>
  <c r="E210" i="161" s="1"/>
  <c r="B210" i="161"/>
  <c r="J209" i="161"/>
  <c r="I209" i="161"/>
  <c r="H209" i="161"/>
  <c r="F209" i="161"/>
  <c r="D209" i="161"/>
  <c r="E209" i="161" s="1"/>
  <c r="B209" i="161"/>
  <c r="J208" i="161"/>
  <c r="I208" i="161"/>
  <c r="H208" i="161"/>
  <c r="F208" i="161"/>
  <c r="D208" i="161"/>
  <c r="E208" i="161" s="1"/>
  <c r="B208" i="161"/>
  <c r="J207" i="161"/>
  <c r="I207" i="161"/>
  <c r="H207" i="161"/>
  <c r="F207" i="161"/>
  <c r="D207" i="161"/>
  <c r="E207" i="161" s="1"/>
  <c r="B207" i="161"/>
  <c r="J206" i="161"/>
  <c r="I206" i="161"/>
  <c r="H206" i="161"/>
  <c r="F206" i="161"/>
  <c r="D206" i="161"/>
  <c r="E206" i="161" s="1"/>
  <c r="B206" i="161"/>
  <c r="J205" i="161"/>
  <c r="I205" i="161"/>
  <c r="H205" i="161"/>
  <c r="F205" i="161"/>
  <c r="D205" i="161"/>
  <c r="E205" i="161" s="1"/>
  <c r="B205" i="161"/>
  <c r="J204" i="161"/>
  <c r="I204" i="161"/>
  <c r="H204" i="161"/>
  <c r="F204" i="161"/>
  <c r="D204" i="161"/>
  <c r="E204" i="161" s="1"/>
  <c r="B204" i="161"/>
  <c r="J203" i="161"/>
  <c r="I203" i="161"/>
  <c r="H203" i="161"/>
  <c r="F203" i="161"/>
  <c r="D203" i="161"/>
  <c r="E203" i="161" s="1"/>
  <c r="B203" i="161"/>
  <c r="J202" i="161"/>
  <c r="I202" i="161"/>
  <c r="H202" i="161"/>
  <c r="F202" i="161"/>
  <c r="D202" i="161"/>
  <c r="E202" i="161" s="1"/>
  <c r="B202" i="161"/>
  <c r="J201" i="161"/>
  <c r="I201" i="161"/>
  <c r="H201" i="161"/>
  <c r="F201" i="161"/>
  <c r="D201" i="161"/>
  <c r="E201" i="161" s="1"/>
  <c r="B201" i="161"/>
  <c r="J200" i="161"/>
  <c r="I200" i="161"/>
  <c r="H200" i="161"/>
  <c r="F200" i="161"/>
  <c r="D200" i="161"/>
  <c r="E200" i="161" s="1"/>
  <c r="B200" i="161"/>
  <c r="J199" i="161"/>
  <c r="I199" i="161"/>
  <c r="H199" i="161"/>
  <c r="F199" i="161"/>
  <c r="D199" i="161"/>
  <c r="E199" i="161" s="1"/>
  <c r="B199" i="161"/>
  <c r="J198" i="161"/>
  <c r="I198" i="161"/>
  <c r="H198" i="161"/>
  <c r="F198" i="161"/>
  <c r="D198" i="161"/>
  <c r="E198" i="161" s="1"/>
  <c r="B198" i="161"/>
  <c r="J197" i="161"/>
  <c r="I197" i="161"/>
  <c r="H197" i="161"/>
  <c r="F197" i="161"/>
  <c r="D197" i="161"/>
  <c r="E197" i="161" s="1"/>
  <c r="B197" i="161"/>
  <c r="J196" i="161"/>
  <c r="I196" i="161"/>
  <c r="H196" i="161"/>
  <c r="F196" i="161"/>
  <c r="D196" i="161"/>
  <c r="E196" i="161" s="1"/>
  <c r="B196" i="161"/>
  <c r="J195" i="161"/>
  <c r="I195" i="161"/>
  <c r="H195" i="161"/>
  <c r="F195" i="161"/>
  <c r="D195" i="161"/>
  <c r="E195" i="161" s="1"/>
  <c r="B195" i="161"/>
  <c r="J194" i="161"/>
  <c r="I194" i="161"/>
  <c r="H194" i="161"/>
  <c r="F194" i="161"/>
  <c r="D194" i="161"/>
  <c r="E194" i="161" s="1"/>
  <c r="B194" i="161"/>
  <c r="J193" i="161"/>
  <c r="I193" i="161"/>
  <c r="H193" i="161"/>
  <c r="F193" i="161"/>
  <c r="D193" i="161"/>
  <c r="E193" i="161" s="1"/>
  <c r="B193" i="161"/>
  <c r="J192" i="161"/>
  <c r="I192" i="161"/>
  <c r="H192" i="161"/>
  <c r="F192" i="161"/>
  <c r="D192" i="161"/>
  <c r="E192" i="161" s="1"/>
  <c r="B192" i="161"/>
  <c r="J191" i="161"/>
  <c r="I191" i="161"/>
  <c r="H191" i="161"/>
  <c r="F191" i="161"/>
  <c r="D191" i="161"/>
  <c r="E191" i="161" s="1"/>
  <c r="B191" i="161"/>
  <c r="J190" i="161"/>
  <c r="I190" i="161"/>
  <c r="H190" i="161"/>
  <c r="F190" i="161"/>
  <c r="D190" i="161"/>
  <c r="E190" i="161" s="1"/>
  <c r="B190" i="161"/>
  <c r="J189" i="161"/>
  <c r="I189" i="161"/>
  <c r="H189" i="161"/>
  <c r="F189" i="161"/>
  <c r="D189" i="161"/>
  <c r="E189" i="161" s="1"/>
  <c r="B189" i="161"/>
  <c r="J188" i="161"/>
  <c r="I188" i="161"/>
  <c r="H188" i="161"/>
  <c r="F188" i="161"/>
  <c r="D188" i="161"/>
  <c r="E188" i="161" s="1"/>
  <c r="B188" i="161"/>
  <c r="J187" i="161"/>
  <c r="I187" i="161"/>
  <c r="H187" i="161"/>
  <c r="F187" i="161"/>
  <c r="D187" i="161"/>
  <c r="E187" i="161" s="1"/>
  <c r="B187" i="161"/>
  <c r="J186" i="161"/>
  <c r="I186" i="161"/>
  <c r="H186" i="161"/>
  <c r="F186" i="161"/>
  <c r="D186" i="161"/>
  <c r="E186" i="161" s="1"/>
  <c r="B186" i="161"/>
  <c r="J185" i="161"/>
  <c r="I185" i="161"/>
  <c r="H185" i="161"/>
  <c r="F185" i="161"/>
  <c r="D185" i="161"/>
  <c r="E185" i="161" s="1"/>
  <c r="B185" i="161"/>
  <c r="J184" i="161"/>
  <c r="I184" i="161"/>
  <c r="H184" i="161"/>
  <c r="F184" i="161"/>
  <c r="D184" i="161"/>
  <c r="E184" i="161" s="1"/>
  <c r="B184" i="161"/>
  <c r="J183" i="161"/>
  <c r="I183" i="161"/>
  <c r="H183" i="161"/>
  <c r="F183" i="161"/>
  <c r="D183" i="161"/>
  <c r="E183" i="161" s="1"/>
  <c r="B183" i="161"/>
  <c r="J182" i="161"/>
  <c r="I182" i="161"/>
  <c r="H182" i="161"/>
  <c r="F182" i="161"/>
  <c r="D182" i="161"/>
  <c r="E182" i="161" s="1"/>
  <c r="B182" i="161"/>
  <c r="J181" i="161"/>
  <c r="I181" i="161"/>
  <c r="H181" i="161"/>
  <c r="F181" i="161"/>
  <c r="D181" i="161"/>
  <c r="E181" i="161" s="1"/>
  <c r="B181" i="161"/>
  <c r="J180" i="161"/>
  <c r="I180" i="161"/>
  <c r="H180" i="161"/>
  <c r="F180" i="161"/>
  <c r="D180" i="161"/>
  <c r="E180" i="161" s="1"/>
  <c r="B180" i="161"/>
  <c r="J179" i="161"/>
  <c r="I179" i="161"/>
  <c r="H179" i="161"/>
  <c r="F179" i="161"/>
  <c r="D179" i="161"/>
  <c r="E179" i="161" s="1"/>
  <c r="B179" i="161"/>
  <c r="J178" i="161"/>
  <c r="I178" i="161"/>
  <c r="H178" i="161"/>
  <c r="F178" i="161"/>
  <c r="D178" i="161"/>
  <c r="E178" i="161" s="1"/>
  <c r="B178" i="161"/>
  <c r="J177" i="161"/>
  <c r="I177" i="161"/>
  <c r="H177" i="161"/>
  <c r="F177" i="161"/>
  <c r="D177" i="161"/>
  <c r="E177" i="161" s="1"/>
  <c r="B177" i="161"/>
  <c r="J176" i="161"/>
  <c r="I176" i="161"/>
  <c r="H176" i="161"/>
  <c r="F176" i="161"/>
  <c r="D176" i="161"/>
  <c r="E176" i="161" s="1"/>
  <c r="B176" i="161"/>
  <c r="J175" i="161"/>
  <c r="I175" i="161"/>
  <c r="H175" i="161"/>
  <c r="F175" i="161"/>
  <c r="D175" i="161"/>
  <c r="E175" i="161" s="1"/>
  <c r="B175" i="161"/>
  <c r="J174" i="161"/>
  <c r="I174" i="161"/>
  <c r="H174" i="161"/>
  <c r="F174" i="161"/>
  <c r="D174" i="161"/>
  <c r="E174" i="161" s="1"/>
  <c r="B174" i="161"/>
  <c r="J173" i="161"/>
  <c r="I173" i="161"/>
  <c r="H173" i="161"/>
  <c r="F173" i="161"/>
  <c r="D173" i="161"/>
  <c r="E173" i="161" s="1"/>
  <c r="B173" i="161"/>
  <c r="J172" i="161"/>
  <c r="I172" i="161"/>
  <c r="H172" i="161"/>
  <c r="F172" i="161"/>
  <c r="D172" i="161"/>
  <c r="E172" i="161" s="1"/>
  <c r="B172" i="161"/>
  <c r="J171" i="161"/>
  <c r="I171" i="161"/>
  <c r="H171" i="161"/>
  <c r="F171" i="161"/>
  <c r="D171" i="161"/>
  <c r="E171" i="161" s="1"/>
  <c r="B171" i="161"/>
  <c r="J170" i="161"/>
  <c r="I170" i="161"/>
  <c r="H170" i="161"/>
  <c r="F170" i="161"/>
  <c r="D170" i="161"/>
  <c r="E170" i="161" s="1"/>
  <c r="B170" i="161"/>
  <c r="J169" i="161"/>
  <c r="I169" i="161"/>
  <c r="H169" i="161"/>
  <c r="F169" i="161"/>
  <c r="D169" i="161"/>
  <c r="E169" i="161" s="1"/>
  <c r="B169" i="161"/>
  <c r="J168" i="161"/>
  <c r="I168" i="161"/>
  <c r="H168" i="161"/>
  <c r="F168" i="161"/>
  <c r="D168" i="161"/>
  <c r="E168" i="161" s="1"/>
  <c r="B168" i="161"/>
  <c r="J167" i="161"/>
  <c r="I167" i="161"/>
  <c r="H167" i="161"/>
  <c r="F167" i="161"/>
  <c r="D167" i="161"/>
  <c r="E167" i="161" s="1"/>
  <c r="B167" i="161"/>
  <c r="J166" i="161"/>
  <c r="I166" i="161"/>
  <c r="H166" i="161"/>
  <c r="F166" i="161"/>
  <c r="D166" i="161"/>
  <c r="E166" i="161" s="1"/>
  <c r="B166" i="161"/>
  <c r="J165" i="161"/>
  <c r="I165" i="161"/>
  <c r="H165" i="161"/>
  <c r="F165" i="161"/>
  <c r="D165" i="161"/>
  <c r="E165" i="161" s="1"/>
  <c r="B165" i="161"/>
  <c r="J164" i="161"/>
  <c r="I164" i="161"/>
  <c r="H164" i="161"/>
  <c r="F164" i="161"/>
  <c r="D164" i="161"/>
  <c r="E164" i="161" s="1"/>
  <c r="B164" i="161"/>
  <c r="J163" i="161"/>
  <c r="I163" i="161"/>
  <c r="H163" i="161"/>
  <c r="F163" i="161"/>
  <c r="D163" i="161"/>
  <c r="E163" i="161" s="1"/>
  <c r="B163" i="161"/>
  <c r="J162" i="161"/>
  <c r="I162" i="161"/>
  <c r="H162" i="161"/>
  <c r="F162" i="161"/>
  <c r="D162" i="161"/>
  <c r="E162" i="161" s="1"/>
  <c r="B162" i="161"/>
  <c r="J161" i="161"/>
  <c r="I161" i="161"/>
  <c r="H161" i="161"/>
  <c r="F161" i="161"/>
  <c r="D161" i="161"/>
  <c r="E161" i="161" s="1"/>
  <c r="B161" i="161"/>
  <c r="J160" i="161"/>
  <c r="I160" i="161"/>
  <c r="H160" i="161"/>
  <c r="F160" i="161"/>
  <c r="D160" i="161"/>
  <c r="E160" i="161" s="1"/>
  <c r="B160" i="161"/>
  <c r="J159" i="161"/>
  <c r="I159" i="161"/>
  <c r="H159" i="161"/>
  <c r="F159" i="161"/>
  <c r="D159" i="161"/>
  <c r="E159" i="161" s="1"/>
  <c r="B159" i="161"/>
  <c r="J158" i="161"/>
  <c r="I158" i="161"/>
  <c r="H158" i="161"/>
  <c r="F158" i="161"/>
  <c r="D158" i="161"/>
  <c r="E158" i="161" s="1"/>
  <c r="B158" i="161"/>
  <c r="J157" i="161"/>
  <c r="I157" i="161"/>
  <c r="H157" i="161"/>
  <c r="F157" i="161"/>
  <c r="D157" i="161"/>
  <c r="E157" i="161" s="1"/>
  <c r="B157" i="161"/>
  <c r="J156" i="161"/>
  <c r="I156" i="161"/>
  <c r="H156" i="161"/>
  <c r="F156" i="161"/>
  <c r="D156" i="161"/>
  <c r="E156" i="161" s="1"/>
  <c r="B156" i="161"/>
  <c r="J155" i="161"/>
  <c r="I155" i="161"/>
  <c r="H155" i="161"/>
  <c r="F155" i="161"/>
  <c r="D155" i="161"/>
  <c r="E155" i="161" s="1"/>
  <c r="B155" i="161"/>
  <c r="J154" i="161"/>
  <c r="I154" i="161"/>
  <c r="H154" i="161"/>
  <c r="F154" i="161"/>
  <c r="D154" i="161"/>
  <c r="E154" i="161" s="1"/>
  <c r="B154" i="161"/>
  <c r="J153" i="161"/>
  <c r="I153" i="161"/>
  <c r="H153" i="161"/>
  <c r="F153" i="161"/>
  <c r="D153" i="161"/>
  <c r="E153" i="161" s="1"/>
  <c r="B153" i="161"/>
  <c r="J152" i="161"/>
  <c r="I152" i="161"/>
  <c r="H152" i="161"/>
  <c r="F152" i="161"/>
  <c r="D152" i="161"/>
  <c r="E152" i="161" s="1"/>
  <c r="B152" i="161"/>
  <c r="J151" i="161"/>
  <c r="I151" i="161"/>
  <c r="H151" i="161"/>
  <c r="F151" i="161"/>
  <c r="D151" i="161"/>
  <c r="E151" i="161" s="1"/>
  <c r="B151" i="161"/>
  <c r="J150" i="161"/>
  <c r="I150" i="161"/>
  <c r="H150" i="161"/>
  <c r="F150" i="161"/>
  <c r="D150" i="161"/>
  <c r="E150" i="161" s="1"/>
  <c r="B150" i="161"/>
  <c r="J149" i="161"/>
  <c r="I149" i="161"/>
  <c r="H149" i="161"/>
  <c r="F149" i="161"/>
  <c r="D149" i="161"/>
  <c r="E149" i="161" s="1"/>
  <c r="B149" i="161"/>
  <c r="J148" i="161"/>
  <c r="I148" i="161"/>
  <c r="H148" i="161"/>
  <c r="F148" i="161"/>
  <c r="D148" i="161"/>
  <c r="E148" i="161" s="1"/>
  <c r="B148" i="161"/>
  <c r="J147" i="161"/>
  <c r="I147" i="161"/>
  <c r="H147" i="161"/>
  <c r="F147" i="161"/>
  <c r="D147" i="161"/>
  <c r="E147" i="161" s="1"/>
  <c r="B147" i="161"/>
  <c r="J146" i="161"/>
  <c r="I146" i="161"/>
  <c r="H146" i="161"/>
  <c r="F146" i="161"/>
  <c r="D146" i="161"/>
  <c r="E146" i="161" s="1"/>
  <c r="B146" i="161"/>
  <c r="J145" i="161"/>
  <c r="I145" i="161"/>
  <c r="H145" i="161"/>
  <c r="F145" i="161"/>
  <c r="D145" i="161"/>
  <c r="E145" i="161" s="1"/>
  <c r="B145" i="161"/>
  <c r="J144" i="161"/>
  <c r="I144" i="161"/>
  <c r="H144" i="161"/>
  <c r="F144" i="161"/>
  <c r="D144" i="161"/>
  <c r="E144" i="161" s="1"/>
  <c r="B144" i="161"/>
  <c r="J143" i="161"/>
  <c r="I143" i="161"/>
  <c r="H143" i="161"/>
  <c r="F143" i="161"/>
  <c r="D143" i="161"/>
  <c r="E143" i="161" s="1"/>
  <c r="B143" i="161"/>
  <c r="J142" i="161"/>
  <c r="I142" i="161"/>
  <c r="H142" i="161"/>
  <c r="F142" i="161"/>
  <c r="D142" i="161"/>
  <c r="E142" i="161" s="1"/>
  <c r="B142" i="161"/>
  <c r="J141" i="161"/>
  <c r="I141" i="161"/>
  <c r="H141" i="161"/>
  <c r="F141" i="161"/>
  <c r="D141" i="161"/>
  <c r="E141" i="161" s="1"/>
  <c r="B141" i="161"/>
  <c r="J140" i="161"/>
  <c r="I140" i="161"/>
  <c r="H140" i="161"/>
  <c r="F140" i="161"/>
  <c r="D140" i="161"/>
  <c r="E140" i="161" s="1"/>
  <c r="B140" i="161"/>
  <c r="J139" i="161"/>
  <c r="I139" i="161"/>
  <c r="H139" i="161"/>
  <c r="F139" i="161"/>
  <c r="D139" i="161"/>
  <c r="E139" i="161" s="1"/>
  <c r="B139" i="161"/>
  <c r="J138" i="161"/>
  <c r="I138" i="161"/>
  <c r="H138" i="161"/>
  <c r="F138" i="161"/>
  <c r="D138" i="161"/>
  <c r="E138" i="161" s="1"/>
  <c r="B138" i="161"/>
  <c r="J137" i="161"/>
  <c r="I137" i="161"/>
  <c r="H137" i="161"/>
  <c r="F137" i="161"/>
  <c r="D137" i="161"/>
  <c r="E137" i="161" s="1"/>
  <c r="B137" i="161"/>
  <c r="J136" i="161"/>
  <c r="I136" i="161"/>
  <c r="H136" i="161"/>
  <c r="F136" i="161"/>
  <c r="D136" i="161"/>
  <c r="E136" i="161" s="1"/>
  <c r="B136" i="161"/>
  <c r="J135" i="161"/>
  <c r="I135" i="161"/>
  <c r="H135" i="161"/>
  <c r="F135" i="161"/>
  <c r="D135" i="161"/>
  <c r="E135" i="161" s="1"/>
  <c r="B135" i="161"/>
  <c r="J134" i="161"/>
  <c r="I134" i="161"/>
  <c r="H134" i="161"/>
  <c r="F134" i="161"/>
  <c r="D134" i="161"/>
  <c r="E134" i="161" s="1"/>
  <c r="B134" i="161"/>
  <c r="J133" i="161"/>
  <c r="I133" i="161"/>
  <c r="H133" i="161"/>
  <c r="F133" i="161"/>
  <c r="D133" i="161"/>
  <c r="E133" i="161" s="1"/>
  <c r="B133" i="161"/>
  <c r="J132" i="161"/>
  <c r="I132" i="161"/>
  <c r="H132" i="161"/>
  <c r="F132" i="161"/>
  <c r="D132" i="161"/>
  <c r="E132" i="161" s="1"/>
  <c r="B132" i="161"/>
  <c r="J131" i="161"/>
  <c r="I131" i="161"/>
  <c r="H131" i="161"/>
  <c r="F131" i="161"/>
  <c r="D131" i="161"/>
  <c r="E131" i="161" s="1"/>
  <c r="B131" i="161"/>
  <c r="J130" i="161"/>
  <c r="I130" i="161"/>
  <c r="H130" i="161"/>
  <c r="F130" i="161"/>
  <c r="D130" i="161"/>
  <c r="E130" i="161" s="1"/>
  <c r="B130" i="161"/>
  <c r="J129" i="161"/>
  <c r="I129" i="161"/>
  <c r="H129" i="161"/>
  <c r="F129" i="161"/>
  <c r="D129" i="161"/>
  <c r="E129" i="161" s="1"/>
  <c r="B129" i="161"/>
  <c r="J128" i="161"/>
  <c r="I128" i="161"/>
  <c r="H128" i="161"/>
  <c r="F128" i="161"/>
  <c r="D128" i="161"/>
  <c r="E128" i="161" s="1"/>
  <c r="B128" i="161"/>
  <c r="J127" i="161"/>
  <c r="I127" i="161"/>
  <c r="H127" i="161"/>
  <c r="F127" i="161"/>
  <c r="D127" i="161"/>
  <c r="E127" i="161" s="1"/>
  <c r="B127" i="161"/>
  <c r="J126" i="161"/>
  <c r="I126" i="161"/>
  <c r="H126" i="161"/>
  <c r="F126" i="161"/>
  <c r="D126" i="161"/>
  <c r="E126" i="161" s="1"/>
  <c r="B126" i="161"/>
  <c r="J125" i="161"/>
  <c r="I125" i="161"/>
  <c r="H125" i="161"/>
  <c r="F125" i="161"/>
  <c r="D125" i="161"/>
  <c r="E125" i="161" s="1"/>
  <c r="B125" i="161"/>
  <c r="J124" i="161"/>
  <c r="I124" i="161"/>
  <c r="H124" i="161"/>
  <c r="F124" i="161"/>
  <c r="D124" i="161"/>
  <c r="E124" i="161" s="1"/>
  <c r="B124" i="161"/>
  <c r="J123" i="161"/>
  <c r="I123" i="161"/>
  <c r="H123" i="161"/>
  <c r="F123" i="161"/>
  <c r="D123" i="161"/>
  <c r="E123" i="161" s="1"/>
  <c r="B123" i="161"/>
  <c r="J122" i="161"/>
  <c r="I122" i="161"/>
  <c r="H122" i="161"/>
  <c r="F122" i="161"/>
  <c r="D122" i="161"/>
  <c r="E122" i="161" s="1"/>
  <c r="B122" i="161"/>
  <c r="J121" i="161"/>
  <c r="I121" i="161"/>
  <c r="H121" i="161"/>
  <c r="F121" i="161"/>
  <c r="D121" i="161"/>
  <c r="E121" i="161" s="1"/>
  <c r="B121" i="161"/>
  <c r="J120" i="161"/>
  <c r="I120" i="161"/>
  <c r="H120" i="161"/>
  <c r="F120" i="161"/>
  <c r="D120" i="161"/>
  <c r="E120" i="161" s="1"/>
  <c r="B120" i="161"/>
  <c r="J119" i="161"/>
  <c r="I119" i="161"/>
  <c r="H119" i="161"/>
  <c r="F119" i="161"/>
  <c r="D119" i="161"/>
  <c r="E119" i="161" s="1"/>
  <c r="B119" i="161"/>
  <c r="J118" i="161"/>
  <c r="I118" i="161"/>
  <c r="H118" i="161"/>
  <c r="F118" i="161"/>
  <c r="D118" i="161"/>
  <c r="E118" i="161" s="1"/>
  <c r="B118" i="161"/>
  <c r="J117" i="161"/>
  <c r="I117" i="161"/>
  <c r="H117" i="161"/>
  <c r="F117" i="161"/>
  <c r="D117" i="161"/>
  <c r="E117" i="161" s="1"/>
  <c r="B117" i="161"/>
  <c r="J116" i="161"/>
  <c r="I116" i="161"/>
  <c r="H116" i="161"/>
  <c r="F116" i="161"/>
  <c r="D116" i="161"/>
  <c r="E116" i="161" s="1"/>
  <c r="B116" i="161"/>
  <c r="J115" i="161"/>
  <c r="I115" i="161"/>
  <c r="H115" i="161"/>
  <c r="F115" i="161"/>
  <c r="D115" i="161"/>
  <c r="E115" i="161" s="1"/>
  <c r="B115" i="161"/>
  <c r="J114" i="161"/>
  <c r="I114" i="161"/>
  <c r="H114" i="161"/>
  <c r="F114" i="161"/>
  <c r="D114" i="161"/>
  <c r="E114" i="161" s="1"/>
  <c r="B114" i="161"/>
  <c r="J113" i="161"/>
  <c r="I113" i="161"/>
  <c r="H113" i="161"/>
  <c r="F113" i="161"/>
  <c r="D113" i="161"/>
  <c r="E113" i="161" s="1"/>
  <c r="B113" i="161"/>
  <c r="J112" i="161"/>
  <c r="I112" i="161"/>
  <c r="H112" i="161"/>
  <c r="F112" i="161"/>
  <c r="D112" i="161"/>
  <c r="E112" i="161" s="1"/>
  <c r="B112" i="161"/>
  <c r="J111" i="161"/>
  <c r="I111" i="161"/>
  <c r="H111" i="161"/>
  <c r="F111" i="161"/>
  <c r="D111" i="161"/>
  <c r="E111" i="161" s="1"/>
  <c r="B111" i="161"/>
  <c r="J110" i="161"/>
  <c r="I110" i="161"/>
  <c r="H110" i="161"/>
  <c r="F110" i="161"/>
  <c r="D110" i="161"/>
  <c r="E110" i="161" s="1"/>
  <c r="B110" i="161"/>
  <c r="J109" i="161"/>
  <c r="I109" i="161"/>
  <c r="H109" i="161"/>
  <c r="F109" i="161"/>
  <c r="D109" i="161"/>
  <c r="E109" i="161" s="1"/>
  <c r="B109" i="161"/>
  <c r="J108" i="161"/>
  <c r="I108" i="161"/>
  <c r="H108" i="161"/>
  <c r="F108" i="161"/>
  <c r="D108" i="161"/>
  <c r="E108" i="161" s="1"/>
  <c r="B108" i="161"/>
  <c r="J107" i="161"/>
  <c r="I107" i="161"/>
  <c r="H107" i="161"/>
  <c r="F107" i="161"/>
  <c r="D107" i="161"/>
  <c r="E107" i="161" s="1"/>
  <c r="B107" i="161"/>
  <c r="J106" i="161"/>
  <c r="I106" i="161"/>
  <c r="H106" i="161"/>
  <c r="F106" i="161"/>
  <c r="D106" i="161"/>
  <c r="E106" i="161" s="1"/>
  <c r="B106" i="161"/>
  <c r="J105" i="161"/>
  <c r="I105" i="161"/>
  <c r="H105" i="161"/>
  <c r="F105" i="161"/>
  <c r="D105" i="161"/>
  <c r="E105" i="161" s="1"/>
  <c r="B105" i="161"/>
  <c r="J104" i="161"/>
  <c r="I104" i="161"/>
  <c r="H104" i="161"/>
  <c r="F104" i="161"/>
  <c r="D104" i="161"/>
  <c r="E104" i="161" s="1"/>
  <c r="B104" i="161"/>
  <c r="J103" i="161"/>
  <c r="I103" i="161"/>
  <c r="H103" i="161"/>
  <c r="F103" i="161"/>
  <c r="D103" i="161"/>
  <c r="E103" i="161" s="1"/>
  <c r="B103" i="161"/>
  <c r="J102" i="161"/>
  <c r="I102" i="161"/>
  <c r="H102" i="161"/>
  <c r="F102" i="161"/>
  <c r="D102" i="161"/>
  <c r="E102" i="161" s="1"/>
  <c r="B102" i="161"/>
  <c r="J101" i="161"/>
  <c r="I101" i="161"/>
  <c r="H101" i="161"/>
  <c r="F101" i="161"/>
  <c r="D101" i="161"/>
  <c r="E101" i="161" s="1"/>
  <c r="B101" i="161"/>
  <c r="J100" i="161"/>
  <c r="I100" i="161"/>
  <c r="H100" i="161"/>
  <c r="F100" i="161"/>
  <c r="D100" i="161"/>
  <c r="E100" i="161" s="1"/>
  <c r="B100" i="161"/>
  <c r="J99" i="161"/>
  <c r="I99" i="161"/>
  <c r="H99" i="161"/>
  <c r="F99" i="161"/>
  <c r="D99" i="161"/>
  <c r="E99" i="161" s="1"/>
  <c r="B99" i="161"/>
  <c r="J98" i="161"/>
  <c r="I98" i="161"/>
  <c r="H98" i="161"/>
  <c r="F98" i="161"/>
  <c r="D98" i="161"/>
  <c r="E98" i="161" s="1"/>
  <c r="B98" i="161"/>
  <c r="J97" i="161"/>
  <c r="I97" i="161"/>
  <c r="H97" i="161"/>
  <c r="F97" i="161"/>
  <c r="D97" i="161"/>
  <c r="E97" i="161" s="1"/>
  <c r="B97" i="161"/>
  <c r="J96" i="161"/>
  <c r="I96" i="161"/>
  <c r="H96" i="161"/>
  <c r="F96" i="161"/>
  <c r="D96" i="161"/>
  <c r="E96" i="161" s="1"/>
  <c r="B96" i="161"/>
  <c r="J95" i="161"/>
  <c r="I95" i="161"/>
  <c r="H95" i="161"/>
  <c r="F95" i="161"/>
  <c r="D95" i="161"/>
  <c r="E95" i="161" s="1"/>
  <c r="B95" i="161"/>
  <c r="J94" i="161"/>
  <c r="I94" i="161"/>
  <c r="H94" i="161"/>
  <c r="F94" i="161"/>
  <c r="D94" i="161"/>
  <c r="E94" i="161" s="1"/>
  <c r="B94" i="161"/>
  <c r="J93" i="161"/>
  <c r="I93" i="161"/>
  <c r="H93" i="161"/>
  <c r="F93" i="161"/>
  <c r="D93" i="161"/>
  <c r="E93" i="161" s="1"/>
  <c r="B93" i="161"/>
  <c r="J92" i="161"/>
  <c r="I92" i="161"/>
  <c r="H92" i="161"/>
  <c r="F92" i="161"/>
  <c r="D92" i="161"/>
  <c r="E92" i="161" s="1"/>
  <c r="B92" i="161"/>
  <c r="J91" i="161"/>
  <c r="I91" i="161"/>
  <c r="H91" i="161"/>
  <c r="F91" i="161"/>
  <c r="D91" i="161"/>
  <c r="E91" i="161" s="1"/>
  <c r="B91" i="161"/>
  <c r="J90" i="161"/>
  <c r="I90" i="161"/>
  <c r="H90" i="161"/>
  <c r="F90" i="161"/>
  <c r="D90" i="161"/>
  <c r="E90" i="161" s="1"/>
  <c r="B90" i="161"/>
  <c r="J89" i="161"/>
  <c r="I89" i="161"/>
  <c r="H89" i="161"/>
  <c r="F89" i="161"/>
  <c r="D89" i="161"/>
  <c r="E89" i="161" s="1"/>
  <c r="B89" i="161"/>
  <c r="J88" i="161"/>
  <c r="I88" i="161"/>
  <c r="H88" i="161"/>
  <c r="F88" i="161"/>
  <c r="D88" i="161"/>
  <c r="E88" i="161" s="1"/>
  <c r="B88" i="161"/>
  <c r="J87" i="161"/>
  <c r="I87" i="161"/>
  <c r="H87" i="161"/>
  <c r="F87" i="161"/>
  <c r="D87" i="161"/>
  <c r="E87" i="161" s="1"/>
  <c r="B87" i="161"/>
  <c r="J86" i="161"/>
  <c r="I86" i="161"/>
  <c r="H86" i="161"/>
  <c r="F86" i="161"/>
  <c r="D86" i="161"/>
  <c r="E86" i="161" s="1"/>
  <c r="B86" i="161"/>
  <c r="J85" i="161"/>
  <c r="I85" i="161"/>
  <c r="H85" i="161"/>
  <c r="F85" i="161"/>
  <c r="D85" i="161"/>
  <c r="E85" i="161" s="1"/>
  <c r="B85" i="161"/>
  <c r="J84" i="161"/>
  <c r="I84" i="161"/>
  <c r="H84" i="161"/>
  <c r="F84" i="161"/>
  <c r="D84" i="161"/>
  <c r="E84" i="161" s="1"/>
  <c r="B84" i="161"/>
  <c r="J83" i="161"/>
  <c r="I83" i="161"/>
  <c r="H83" i="161"/>
  <c r="F83" i="161"/>
  <c r="D83" i="161"/>
  <c r="E83" i="161" s="1"/>
  <c r="B83" i="161"/>
  <c r="J82" i="161"/>
  <c r="I82" i="161"/>
  <c r="H82" i="161"/>
  <c r="F82" i="161"/>
  <c r="D82" i="161"/>
  <c r="E82" i="161" s="1"/>
  <c r="B82" i="161"/>
  <c r="J81" i="161"/>
  <c r="I81" i="161"/>
  <c r="H81" i="161"/>
  <c r="F81" i="161"/>
  <c r="D81" i="161"/>
  <c r="E81" i="161" s="1"/>
  <c r="B81" i="161"/>
  <c r="J80" i="161"/>
  <c r="I80" i="161"/>
  <c r="H80" i="161"/>
  <c r="F80" i="161"/>
  <c r="D80" i="161"/>
  <c r="E80" i="161" s="1"/>
  <c r="B80" i="161"/>
  <c r="J79" i="161"/>
  <c r="I79" i="161"/>
  <c r="H79" i="161"/>
  <c r="F79" i="161"/>
  <c r="D79" i="161"/>
  <c r="E79" i="161" s="1"/>
  <c r="B79" i="161"/>
  <c r="J78" i="161"/>
  <c r="I78" i="161"/>
  <c r="H78" i="161"/>
  <c r="F78" i="161"/>
  <c r="D78" i="161"/>
  <c r="E78" i="161" s="1"/>
  <c r="B78" i="161"/>
  <c r="J77" i="161"/>
  <c r="I77" i="161"/>
  <c r="H77" i="161"/>
  <c r="F77" i="161"/>
  <c r="D77" i="161"/>
  <c r="E77" i="161" s="1"/>
  <c r="B77" i="161"/>
  <c r="J76" i="161"/>
  <c r="I76" i="161"/>
  <c r="H76" i="161"/>
  <c r="F76" i="161"/>
  <c r="D76" i="161"/>
  <c r="E76" i="161" s="1"/>
  <c r="B76" i="161"/>
  <c r="J75" i="161"/>
  <c r="I75" i="161"/>
  <c r="H75" i="161"/>
  <c r="F75" i="161"/>
  <c r="D75" i="161"/>
  <c r="E75" i="161" s="1"/>
  <c r="B75" i="161"/>
  <c r="J74" i="161"/>
  <c r="I74" i="161"/>
  <c r="H74" i="161"/>
  <c r="F74" i="161"/>
  <c r="D74" i="161"/>
  <c r="E74" i="161" s="1"/>
  <c r="B74" i="161"/>
  <c r="J73" i="161"/>
  <c r="I73" i="161"/>
  <c r="H73" i="161"/>
  <c r="F73" i="161"/>
  <c r="D73" i="161"/>
  <c r="E73" i="161" s="1"/>
  <c r="B73" i="161"/>
  <c r="J72" i="161"/>
  <c r="I72" i="161"/>
  <c r="H72" i="161"/>
  <c r="F72" i="161"/>
  <c r="D72" i="161"/>
  <c r="E72" i="161" s="1"/>
  <c r="B72" i="161"/>
  <c r="J71" i="161"/>
  <c r="I71" i="161"/>
  <c r="H71" i="161"/>
  <c r="F71" i="161"/>
  <c r="D71" i="161"/>
  <c r="E71" i="161" s="1"/>
  <c r="B71" i="161"/>
  <c r="J70" i="161"/>
  <c r="I70" i="161"/>
  <c r="H70" i="161"/>
  <c r="F70" i="161"/>
  <c r="D70" i="161"/>
  <c r="E70" i="161" s="1"/>
  <c r="B70" i="161"/>
  <c r="J69" i="161"/>
  <c r="I69" i="161"/>
  <c r="H69" i="161"/>
  <c r="F69" i="161"/>
  <c r="D69" i="161"/>
  <c r="E69" i="161" s="1"/>
  <c r="B69" i="161"/>
  <c r="J68" i="161"/>
  <c r="I68" i="161"/>
  <c r="H68" i="161"/>
  <c r="F68" i="161"/>
  <c r="D68" i="161"/>
  <c r="E68" i="161" s="1"/>
  <c r="B68" i="161"/>
  <c r="J67" i="161"/>
  <c r="B67" i="161"/>
  <c r="J66" i="161"/>
  <c r="B66" i="161"/>
  <c r="J65" i="161"/>
  <c r="B65" i="161"/>
  <c r="J64" i="161"/>
  <c r="B64" i="161"/>
  <c r="J63" i="161"/>
  <c r="B63" i="161"/>
  <c r="J62" i="161"/>
  <c r="B62" i="161"/>
  <c r="J61" i="161"/>
  <c r="B61" i="161"/>
  <c r="J60" i="161"/>
  <c r="B60" i="161"/>
  <c r="J59" i="161"/>
  <c r="B59" i="161"/>
  <c r="J58" i="161"/>
  <c r="B58" i="161"/>
  <c r="J57" i="161"/>
  <c r="B57" i="161"/>
  <c r="J56" i="161"/>
  <c r="B56" i="161"/>
  <c r="J55" i="161"/>
  <c r="B55" i="161"/>
  <c r="J54" i="161"/>
  <c r="B54" i="161"/>
  <c r="J53" i="161"/>
  <c r="B53" i="161"/>
  <c r="J52" i="161"/>
  <c r="B52" i="161"/>
  <c r="J51" i="161"/>
  <c r="B51" i="161"/>
  <c r="J50" i="161"/>
  <c r="B50" i="161"/>
  <c r="J49" i="161"/>
  <c r="B49" i="161"/>
  <c r="J48" i="161"/>
  <c r="B48" i="161"/>
  <c r="J47" i="161"/>
  <c r="B47" i="161"/>
  <c r="J46" i="161"/>
  <c r="B46" i="161"/>
  <c r="J45" i="161"/>
  <c r="I45" i="161"/>
  <c r="H45" i="161"/>
  <c r="F45" i="161"/>
  <c r="D45" i="161"/>
  <c r="E45" i="161" s="1"/>
  <c r="B45" i="161"/>
  <c r="J44" i="161"/>
  <c r="I44" i="161"/>
  <c r="H44" i="161"/>
  <c r="F44" i="161"/>
  <c r="D44" i="161"/>
  <c r="B44" i="161"/>
  <c r="J43" i="161"/>
  <c r="I43" i="161"/>
  <c r="H43" i="161"/>
  <c r="F43" i="161"/>
  <c r="D43" i="161"/>
  <c r="E43" i="161" s="1"/>
  <c r="B43" i="161"/>
  <c r="J42" i="161"/>
  <c r="I42" i="161"/>
  <c r="H42" i="161"/>
  <c r="F42" i="161"/>
  <c r="D42" i="161"/>
  <c r="E42" i="161" s="1"/>
  <c r="B42" i="161"/>
  <c r="J41" i="161"/>
  <c r="I41" i="161"/>
  <c r="H41" i="161"/>
  <c r="F41" i="161"/>
  <c r="D41" i="161"/>
  <c r="E41" i="161" s="1"/>
  <c r="B41" i="161"/>
  <c r="J40" i="161"/>
  <c r="I40" i="161"/>
  <c r="H40" i="161"/>
  <c r="F40" i="161"/>
  <c r="D40" i="161"/>
  <c r="E40" i="161" s="1"/>
  <c r="B40" i="161"/>
  <c r="J39" i="161"/>
  <c r="I39" i="161"/>
  <c r="H39" i="161"/>
  <c r="F39" i="161"/>
  <c r="D39" i="161"/>
  <c r="E39" i="161" s="1"/>
  <c r="B39" i="161"/>
  <c r="J38" i="161"/>
  <c r="I38" i="161"/>
  <c r="H38" i="161"/>
  <c r="F38" i="161"/>
  <c r="D38" i="161"/>
  <c r="E38" i="161" s="1"/>
  <c r="B38" i="161"/>
  <c r="J37" i="161"/>
  <c r="I37" i="161"/>
  <c r="H37" i="161"/>
  <c r="F37" i="161"/>
  <c r="D37" i="161"/>
  <c r="E37" i="161" s="1"/>
  <c r="B37" i="161"/>
  <c r="J36" i="161"/>
  <c r="I36" i="161"/>
  <c r="H36" i="161"/>
  <c r="F36" i="161"/>
  <c r="D36" i="161"/>
  <c r="E36" i="161" s="1"/>
  <c r="B36" i="161"/>
  <c r="J35" i="161"/>
  <c r="I35" i="161"/>
  <c r="H35" i="161"/>
  <c r="F35" i="161"/>
  <c r="D35" i="161"/>
  <c r="E35" i="161" s="1"/>
  <c r="B35" i="161"/>
  <c r="J34" i="161"/>
  <c r="I34" i="161"/>
  <c r="H34" i="161"/>
  <c r="F34" i="161"/>
  <c r="D34" i="161"/>
  <c r="E34" i="161" s="1"/>
  <c r="B34" i="161"/>
  <c r="J33" i="161"/>
  <c r="I33" i="161"/>
  <c r="H33" i="161"/>
  <c r="F33" i="161"/>
  <c r="D33" i="161"/>
  <c r="E33" i="161" s="1"/>
  <c r="B33" i="161"/>
  <c r="J32" i="161"/>
  <c r="I32" i="161"/>
  <c r="H32" i="161"/>
  <c r="G32" i="161"/>
  <c r="F32" i="161"/>
  <c r="D32" i="161"/>
  <c r="E32" i="161" s="1"/>
  <c r="B32" i="161"/>
  <c r="F31" i="161"/>
  <c r="K30" i="161"/>
  <c r="E27" i="161"/>
  <c r="E26" i="161"/>
  <c r="J25" i="161"/>
  <c r="K25" i="161" s="1"/>
  <c r="A18" i="161"/>
  <c r="A17" i="161"/>
  <c r="A16" i="161"/>
  <c r="E13" i="161" a="1"/>
  <c r="E13" i="161" s="1"/>
  <c r="G12" i="161"/>
  <c r="C7" i="160"/>
  <c r="E7" i="160" s="1"/>
  <c r="C6" i="160"/>
  <c r="C4" i="160"/>
  <c r="A1" i="160"/>
  <c r="C62" i="159"/>
  <c r="B61" i="159"/>
  <c r="C55" i="159"/>
  <c r="B54" i="159"/>
  <c r="C51" i="159"/>
  <c r="B50" i="159"/>
  <c r="B46" i="159"/>
  <c r="B45" i="159"/>
  <c r="C42" i="159"/>
  <c r="B41" i="159"/>
  <c r="C36" i="159"/>
  <c r="C35" i="159"/>
  <c r="B34" i="159"/>
  <c r="B33" i="159"/>
  <c r="C29" i="159"/>
  <c r="B28" i="159"/>
  <c r="A26" i="159"/>
  <c r="C24" i="159"/>
  <c r="C23" i="159"/>
  <c r="C22" i="159"/>
  <c r="C21" i="159"/>
  <c r="B20" i="159"/>
  <c r="B19" i="159"/>
  <c r="B18" i="159"/>
  <c r="A15" i="159"/>
  <c r="B8" i="159"/>
  <c r="E6" i="159"/>
  <c r="E5" i="159"/>
  <c r="C5" i="160" s="1"/>
  <c r="E3" i="159"/>
  <c r="E4" i="159" s="1"/>
  <c r="C30" i="159" s="1"/>
  <c r="E2" i="159"/>
  <c r="C3" i="160" s="1"/>
  <c r="J1238" i="158"/>
  <c r="I1238" i="158"/>
  <c r="H1238" i="158"/>
  <c r="F1238" i="158"/>
  <c r="D1238" i="158"/>
  <c r="E1238" i="158" s="1"/>
  <c r="B1238" i="158"/>
  <c r="J1237" i="158"/>
  <c r="I1237" i="158"/>
  <c r="H1237" i="158"/>
  <c r="F1237" i="158"/>
  <c r="D1237" i="158"/>
  <c r="E1237" i="158" s="1"/>
  <c r="B1237" i="158"/>
  <c r="J1236" i="158"/>
  <c r="I1236" i="158"/>
  <c r="H1236" i="158"/>
  <c r="F1236" i="158"/>
  <c r="D1236" i="158"/>
  <c r="E1236" i="158" s="1"/>
  <c r="B1236" i="158"/>
  <c r="J1235" i="158"/>
  <c r="I1235" i="158"/>
  <c r="H1235" i="158"/>
  <c r="F1235" i="158"/>
  <c r="D1235" i="158"/>
  <c r="E1235" i="158" s="1"/>
  <c r="B1235" i="158"/>
  <c r="J1234" i="158"/>
  <c r="I1234" i="158"/>
  <c r="H1234" i="158"/>
  <c r="F1234" i="158"/>
  <c r="D1234" i="158"/>
  <c r="E1234" i="158" s="1"/>
  <c r="B1234" i="158"/>
  <c r="J1233" i="158"/>
  <c r="I1233" i="158"/>
  <c r="H1233" i="158"/>
  <c r="F1233" i="158"/>
  <c r="D1233" i="158"/>
  <c r="E1233" i="158" s="1"/>
  <c r="B1233" i="158"/>
  <c r="J1232" i="158"/>
  <c r="I1232" i="158"/>
  <c r="H1232" i="158"/>
  <c r="F1232" i="158"/>
  <c r="D1232" i="158"/>
  <c r="E1232" i="158" s="1"/>
  <c r="B1232" i="158"/>
  <c r="J1231" i="158"/>
  <c r="I1231" i="158"/>
  <c r="H1231" i="158"/>
  <c r="F1231" i="158"/>
  <c r="D1231" i="158"/>
  <c r="E1231" i="158" s="1"/>
  <c r="B1231" i="158"/>
  <c r="J1230" i="158"/>
  <c r="I1230" i="158"/>
  <c r="H1230" i="158"/>
  <c r="F1230" i="158"/>
  <c r="D1230" i="158"/>
  <c r="E1230" i="158" s="1"/>
  <c r="B1230" i="158"/>
  <c r="J1229" i="158"/>
  <c r="I1229" i="158"/>
  <c r="H1229" i="158"/>
  <c r="F1229" i="158"/>
  <c r="D1229" i="158"/>
  <c r="E1229" i="158" s="1"/>
  <c r="B1229" i="158"/>
  <c r="J1228" i="158"/>
  <c r="I1228" i="158"/>
  <c r="H1228" i="158"/>
  <c r="F1228" i="158"/>
  <c r="D1228" i="158"/>
  <c r="E1228" i="158" s="1"/>
  <c r="B1228" i="158"/>
  <c r="J1227" i="158"/>
  <c r="I1227" i="158"/>
  <c r="H1227" i="158"/>
  <c r="F1227" i="158"/>
  <c r="D1227" i="158"/>
  <c r="E1227" i="158" s="1"/>
  <c r="B1227" i="158"/>
  <c r="J1226" i="158"/>
  <c r="I1226" i="158"/>
  <c r="H1226" i="158"/>
  <c r="F1226" i="158"/>
  <c r="D1226" i="158"/>
  <c r="E1226" i="158" s="1"/>
  <c r="B1226" i="158"/>
  <c r="J1225" i="158"/>
  <c r="I1225" i="158"/>
  <c r="H1225" i="158"/>
  <c r="F1225" i="158"/>
  <c r="D1225" i="158"/>
  <c r="E1225" i="158" s="1"/>
  <c r="B1225" i="158"/>
  <c r="J1224" i="158"/>
  <c r="I1224" i="158"/>
  <c r="H1224" i="158"/>
  <c r="F1224" i="158"/>
  <c r="D1224" i="158"/>
  <c r="E1224" i="158" s="1"/>
  <c r="B1224" i="158"/>
  <c r="J1223" i="158"/>
  <c r="I1223" i="158"/>
  <c r="H1223" i="158"/>
  <c r="F1223" i="158"/>
  <c r="D1223" i="158"/>
  <c r="E1223" i="158" s="1"/>
  <c r="B1223" i="158"/>
  <c r="J1222" i="158"/>
  <c r="I1222" i="158"/>
  <c r="H1222" i="158"/>
  <c r="F1222" i="158"/>
  <c r="D1222" i="158"/>
  <c r="E1222" i="158" s="1"/>
  <c r="B1222" i="158"/>
  <c r="J1221" i="158"/>
  <c r="I1221" i="158"/>
  <c r="H1221" i="158"/>
  <c r="F1221" i="158"/>
  <c r="D1221" i="158"/>
  <c r="E1221" i="158" s="1"/>
  <c r="B1221" i="158"/>
  <c r="J1220" i="158"/>
  <c r="I1220" i="158"/>
  <c r="H1220" i="158"/>
  <c r="F1220" i="158"/>
  <c r="D1220" i="158"/>
  <c r="E1220" i="158" s="1"/>
  <c r="B1220" i="158"/>
  <c r="J1219" i="158"/>
  <c r="I1219" i="158"/>
  <c r="H1219" i="158"/>
  <c r="F1219" i="158"/>
  <c r="D1219" i="158"/>
  <c r="E1219" i="158" s="1"/>
  <c r="B1219" i="158"/>
  <c r="J1218" i="158"/>
  <c r="I1218" i="158"/>
  <c r="H1218" i="158"/>
  <c r="F1218" i="158"/>
  <c r="D1218" i="158"/>
  <c r="E1218" i="158" s="1"/>
  <c r="B1218" i="158"/>
  <c r="J1217" i="158"/>
  <c r="I1217" i="158"/>
  <c r="H1217" i="158"/>
  <c r="F1217" i="158"/>
  <c r="D1217" i="158"/>
  <c r="E1217" i="158" s="1"/>
  <c r="B1217" i="158"/>
  <c r="J1216" i="158"/>
  <c r="I1216" i="158"/>
  <c r="H1216" i="158"/>
  <c r="F1216" i="158"/>
  <c r="D1216" i="158"/>
  <c r="E1216" i="158" s="1"/>
  <c r="B1216" i="158"/>
  <c r="J1215" i="158"/>
  <c r="I1215" i="158"/>
  <c r="H1215" i="158"/>
  <c r="F1215" i="158"/>
  <c r="D1215" i="158"/>
  <c r="E1215" i="158" s="1"/>
  <c r="B1215" i="158"/>
  <c r="J1214" i="158"/>
  <c r="I1214" i="158"/>
  <c r="H1214" i="158"/>
  <c r="F1214" i="158"/>
  <c r="D1214" i="158"/>
  <c r="E1214" i="158" s="1"/>
  <c r="B1214" i="158"/>
  <c r="J1213" i="158"/>
  <c r="I1213" i="158"/>
  <c r="H1213" i="158"/>
  <c r="F1213" i="158"/>
  <c r="D1213" i="158"/>
  <c r="E1213" i="158" s="1"/>
  <c r="B1213" i="158"/>
  <c r="J1212" i="158"/>
  <c r="I1212" i="158"/>
  <c r="H1212" i="158"/>
  <c r="F1212" i="158"/>
  <c r="D1212" i="158"/>
  <c r="E1212" i="158" s="1"/>
  <c r="B1212" i="158"/>
  <c r="J1211" i="158"/>
  <c r="I1211" i="158"/>
  <c r="H1211" i="158"/>
  <c r="F1211" i="158"/>
  <c r="D1211" i="158"/>
  <c r="E1211" i="158" s="1"/>
  <c r="B1211" i="158"/>
  <c r="J1210" i="158"/>
  <c r="I1210" i="158"/>
  <c r="H1210" i="158"/>
  <c r="F1210" i="158"/>
  <c r="D1210" i="158"/>
  <c r="E1210" i="158" s="1"/>
  <c r="B1210" i="158"/>
  <c r="J1209" i="158"/>
  <c r="I1209" i="158"/>
  <c r="H1209" i="158"/>
  <c r="F1209" i="158"/>
  <c r="D1209" i="158"/>
  <c r="E1209" i="158" s="1"/>
  <c r="B1209" i="158"/>
  <c r="J1208" i="158"/>
  <c r="I1208" i="158"/>
  <c r="H1208" i="158"/>
  <c r="F1208" i="158"/>
  <c r="D1208" i="158"/>
  <c r="E1208" i="158" s="1"/>
  <c r="B1208" i="158"/>
  <c r="J1207" i="158"/>
  <c r="I1207" i="158"/>
  <c r="H1207" i="158"/>
  <c r="F1207" i="158"/>
  <c r="D1207" i="158"/>
  <c r="E1207" i="158" s="1"/>
  <c r="B1207" i="158"/>
  <c r="J1206" i="158"/>
  <c r="I1206" i="158"/>
  <c r="H1206" i="158"/>
  <c r="F1206" i="158"/>
  <c r="D1206" i="158"/>
  <c r="E1206" i="158" s="1"/>
  <c r="B1206" i="158"/>
  <c r="J1205" i="158"/>
  <c r="I1205" i="158"/>
  <c r="H1205" i="158"/>
  <c r="F1205" i="158"/>
  <c r="D1205" i="158"/>
  <c r="E1205" i="158" s="1"/>
  <c r="B1205" i="158"/>
  <c r="J1204" i="158"/>
  <c r="I1204" i="158"/>
  <c r="H1204" i="158"/>
  <c r="F1204" i="158"/>
  <c r="D1204" i="158"/>
  <c r="E1204" i="158" s="1"/>
  <c r="B1204" i="158"/>
  <c r="J1203" i="158"/>
  <c r="I1203" i="158"/>
  <c r="H1203" i="158"/>
  <c r="F1203" i="158"/>
  <c r="D1203" i="158"/>
  <c r="E1203" i="158" s="1"/>
  <c r="B1203" i="158"/>
  <c r="J1202" i="158"/>
  <c r="I1202" i="158"/>
  <c r="H1202" i="158"/>
  <c r="F1202" i="158"/>
  <c r="D1202" i="158"/>
  <c r="E1202" i="158" s="1"/>
  <c r="B1202" i="158"/>
  <c r="J1201" i="158"/>
  <c r="I1201" i="158"/>
  <c r="H1201" i="158"/>
  <c r="F1201" i="158"/>
  <c r="D1201" i="158"/>
  <c r="E1201" i="158" s="1"/>
  <c r="B1201" i="158"/>
  <c r="J1200" i="158"/>
  <c r="I1200" i="158"/>
  <c r="H1200" i="158"/>
  <c r="F1200" i="158"/>
  <c r="D1200" i="158"/>
  <c r="E1200" i="158" s="1"/>
  <c r="B1200" i="158"/>
  <c r="J1199" i="158"/>
  <c r="I1199" i="158"/>
  <c r="H1199" i="158"/>
  <c r="F1199" i="158"/>
  <c r="D1199" i="158"/>
  <c r="E1199" i="158" s="1"/>
  <c r="B1199" i="158"/>
  <c r="J1198" i="158"/>
  <c r="I1198" i="158"/>
  <c r="H1198" i="158"/>
  <c r="F1198" i="158"/>
  <c r="D1198" i="158"/>
  <c r="E1198" i="158" s="1"/>
  <c r="B1198" i="158"/>
  <c r="J1197" i="158"/>
  <c r="I1197" i="158"/>
  <c r="H1197" i="158"/>
  <c r="F1197" i="158"/>
  <c r="D1197" i="158"/>
  <c r="E1197" i="158" s="1"/>
  <c r="B1197" i="158"/>
  <c r="J1196" i="158"/>
  <c r="I1196" i="158"/>
  <c r="H1196" i="158"/>
  <c r="F1196" i="158"/>
  <c r="D1196" i="158"/>
  <c r="E1196" i="158" s="1"/>
  <c r="B1196" i="158"/>
  <c r="J1195" i="158"/>
  <c r="I1195" i="158"/>
  <c r="H1195" i="158"/>
  <c r="F1195" i="158"/>
  <c r="D1195" i="158"/>
  <c r="E1195" i="158" s="1"/>
  <c r="B1195" i="158"/>
  <c r="J1194" i="158"/>
  <c r="I1194" i="158"/>
  <c r="H1194" i="158"/>
  <c r="F1194" i="158"/>
  <c r="D1194" i="158"/>
  <c r="E1194" i="158" s="1"/>
  <c r="B1194" i="158"/>
  <c r="J1193" i="158"/>
  <c r="I1193" i="158"/>
  <c r="H1193" i="158"/>
  <c r="F1193" i="158"/>
  <c r="D1193" i="158"/>
  <c r="E1193" i="158" s="1"/>
  <c r="B1193" i="158"/>
  <c r="J1192" i="158"/>
  <c r="I1192" i="158"/>
  <c r="H1192" i="158"/>
  <c r="F1192" i="158"/>
  <c r="D1192" i="158"/>
  <c r="E1192" i="158" s="1"/>
  <c r="B1192" i="158"/>
  <c r="J1191" i="158"/>
  <c r="I1191" i="158"/>
  <c r="H1191" i="158"/>
  <c r="F1191" i="158"/>
  <c r="D1191" i="158"/>
  <c r="E1191" i="158" s="1"/>
  <c r="B1191" i="158"/>
  <c r="J1190" i="158"/>
  <c r="I1190" i="158"/>
  <c r="H1190" i="158"/>
  <c r="F1190" i="158"/>
  <c r="D1190" i="158"/>
  <c r="E1190" i="158" s="1"/>
  <c r="B1190" i="158"/>
  <c r="J1189" i="158"/>
  <c r="I1189" i="158"/>
  <c r="H1189" i="158"/>
  <c r="F1189" i="158"/>
  <c r="D1189" i="158"/>
  <c r="E1189" i="158" s="1"/>
  <c r="B1189" i="158"/>
  <c r="J1188" i="158"/>
  <c r="I1188" i="158"/>
  <c r="H1188" i="158"/>
  <c r="F1188" i="158"/>
  <c r="D1188" i="158"/>
  <c r="E1188" i="158" s="1"/>
  <c r="B1188" i="158"/>
  <c r="J1187" i="158"/>
  <c r="I1187" i="158"/>
  <c r="H1187" i="158"/>
  <c r="F1187" i="158"/>
  <c r="D1187" i="158"/>
  <c r="E1187" i="158" s="1"/>
  <c r="B1187" i="158"/>
  <c r="J1186" i="158"/>
  <c r="I1186" i="158"/>
  <c r="H1186" i="158"/>
  <c r="F1186" i="158"/>
  <c r="D1186" i="158"/>
  <c r="E1186" i="158" s="1"/>
  <c r="B1186" i="158"/>
  <c r="J1185" i="158"/>
  <c r="I1185" i="158"/>
  <c r="H1185" i="158"/>
  <c r="F1185" i="158"/>
  <c r="D1185" i="158"/>
  <c r="E1185" i="158" s="1"/>
  <c r="B1185" i="158"/>
  <c r="J1184" i="158"/>
  <c r="I1184" i="158"/>
  <c r="H1184" i="158"/>
  <c r="F1184" i="158"/>
  <c r="D1184" i="158"/>
  <c r="E1184" i="158" s="1"/>
  <c r="B1184" i="158"/>
  <c r="J1183" i="158"/>
  <c r="I1183" i="158"/>
  <c r="H1183" i="158"/>
  <c r="F1183" i="158"/>
  <c r="D1183" i="158"/>
  <c r="E1183" i="158" s="1"/>
  <c r="B1183" i="158"/>
  <c r="J1182" i="158"/>
  <c r="I1182" i="158"/>
  <c r="H1182" i="158"/>
  <c r="F1182" i="158"/>
  <c r="D1182" i="158"/>
  <c r="E1182" i="158" s="1"/>
  <c r="B1182" i="158"/>
  <c r="J1181" i="158"/>
  <c r="I1181" i="158"/>
  <c r="H1181" i="158"/>
  <c r="F1181" i="158"/>
  <c r="D1181" i="158"/>
  <c r="E1181" i="158" s="1"/>
  <c r="B1181" i="158"/>
  <c r="J1180" i="158"/>
  <c r="I1180" i="158"/>
  <c r="H1180" i="158"/>
  <c r="F1180" i="158"/>
  <c r="D1180" i="158"/>
  <c r="E1180" i="158" s="1"/>
  <c r="B1180" i="158"/>
  <c r="J1179" i="158"/>
  <c r="I1179" i="158"/>
  <c r="H1179" i="158"/>
  <c r="F1179" i="158"/>
  <c r="D1179" i="158"/>
  <c r="E1179" i="158" s="1"/>
  <c r="B1179" i="158"/>
  <c r="J1178" i="158"/>
  <c r="I1178" i="158"/>
  <c r="H1178" i="158"/>
  <c r="F1178" i="158"/>
  <c r="D1178" i="158"/>
  <c r="E1178" i="158" s="1"/>
  <c r="B1178" i="158"/>
  <c r="J1177" i="158"/>
  <c r="I1177" i="158"/>
  <c r="H1177" i="158"/>
  <c r="F1177" i="158"/>
  <c r="D1177" i="158"/>
  <c r="E1177" i="158" s="1"/>
  <c r="B1177" i="158"/>
  <c r="J1176" i="158"/>
  <c r="I1176" i="158"/>
  <c r="H1176" i="158"/>
  <c r="F1176" i="158"/>
  <c r="D1176" i="158"/>
  <c r="E1176" i="158" s="1"/>
  <c r="B1176" i="158"/>
  <c r="J1175" i="158"/>
  <c r="I1175" i="158"/>
  <c r="H1175" i="158"/>
  <c r="F1175" i="158"/>
  <c r="D1175" i="158"/>
  <c r="E1175" i="158" s="1"/>
  <c r="B1175" i="158"/>
  <c r="J1174" i="158"/>
  <c r="I1174" i="158"/>
  <c r="H1174" i="158"/>
  <c r="F1174" i="158"/>
  <c r="D1174" i="158"/>
  <c r="E1174" i="158" s="1"/>
  <c r="B1174" i="158"/>
  <c r="J1173" i="158"/>
  <c r="I1173" i="158"/>
  <c r="H1173" i="158"/>
  <c r="F1173" i="158"/>
  <c r="D1173" i="158"/>
  <c r="E1173" i="158" s="1"/>
  <c r="B1173" i="158"/>
  <c r="J1172" i="158"/>
  <c r="I1172" i="158"/>
  <c r="H1172" i="158"/>
  <c r="F1172" i="158"/>
  <c r="D1172" i="158"/>
  <c r="E1172" i="158" s="1"/>
  <c r="B1172" i="158"/>
  <c r="J1171" i="158"/>
  <c r="I1171" i="158"/>
  <c r="H1171" i="158"/>
  <c r="F1171" i="158"/>
  <c r="D1171" i="158"/>
  <c r="E1171" i="158" s="1"/>
  <c r="B1171" i="158"/>
  <c r="J1170" i="158"/>
  <c r="I1170" i="158"/>
  <c r="H1170" i="158"/>
  <c r="F1170" i="158"/>
  <c r="D1170" i="158"/>
  <c r="E1170" i="158" s="1"/>
  <c r="B1170" i="158"/>
  <c r="J1169" i="158"/>
  <c r="I1169" i="158"/>
  <c r="H1169" i="158"/>
  <c r="F1169" i="158"/>
  <c r="D1169" i="158"/>
  <c r="E1169" i="158" s="1"/>
  <c r="B1169" i="158"/>
  <c r="J1168" i="158"/>
  <c r="I1168" i="158"/>
  <c r="H1168" i="158"/>
  <c r="F1168" i="158"/>
  <c r="D1168" i="158"/>
  <c r="E1168" i="158" s="1"/>
  <c r="B1168" i="158"/>
  <c r="J1167" i="158"/>
  <c r="I1167" i="158"/>
  <c r="H1167" i="158"/>
  <c r="F1167" i="158"/>
  <c r="D1167" i="158"/>
  <c r="E1167" i="158" s="1"/>
  <c r="B1167" i="158"/>
  <c r="J1166" i="158"/>
  <c r="I1166" i="158"/>
  <c r="H1166" i="158"/>
  <c r="F1166" i="158"/>
  <c r="D1166" i="158"/>
  <c r="E1166" i="158" s="1"/>
  <c r="B1166" i="158"/>
  <c r="J1165" i="158"/>
  <c r="I1165" i="158"/>
  <c r="H1165" i="158"/>
  <c r="F1165" i="158"/>
  <c r="D1165" i="158"/>
  <c r="E1165" i="158" s="1"/>
  <c r="B1165" i="158"/>
  <c r="J1164" i="158"/>
  <c r="I1164" i="158"/>
  <c r="H1164" i="158"/>
  <c r="F1164" i="158"/>
  <c r="D1164" i="158"/>
  <c r="E1164" i="158" s="1"/>
  <c r="B1164" i="158"/>
  <c r="J1163" i="158"/>
  <c r="I1163" i="158"/>
  <c r="H1163" i="158"/>
  <c r="F1163" i="158"/>
  <c r="D1163" i="158"/>
  <c r="E1163" i="158" s="1"/>
  <c r="B1163" i="158"/>
  <c r="J1162" i="158"/>
  <c r="I1162" i="158"/>
  <c r="H1162" i="158"/>
  <c r="F1162" i="158"/>
  <c r="D1162" i="158"/>
  <c r="E1162" i="158" s="1"/>
  <c r="B1162" i="158"/>
  <c r="J1161" i="158"/>
  <c r="I1161" i="158"/>
  <c r="H1161" i="158"/>
  <c r="F1161" i="158"/>
  <c r="D1161" i="158"/>
  <c r="E1161" i="158" s="1"/>
  <c r="B1161" i="158"/>
  <c r="J1160" i="158"/>
  <c r="I1160" i="158"/>
  <c r="H1160" i="158"/>
  <c r="F1160" i="158"/>
  <c r="D1160" i="158"/>
  <c r="E1160" i="158" s="1"/>
  <c r="B1160" i="158"/>
  <c r="J1159" i="158"/>
  <c r="I1159" i="158"/>
  <c r="H1159" i="158"/>
  <c r="F1159" i="158"/>
  <c r="D1159" i="158"/>
  <c r="E1159" i="158" s="1"/>
  <c r="B1159" i="158"/>
  <c r="J1158" i="158"/>
  <c r="I1158" i="158"/>
  <c r="H1158" i="158"/>
  <c r="F1158" i="158"/>
  <c r="D1158" i="158"/>
  <c r="E1158" i="158" s="1"/>
  <c r="B1158" i="158"/>
  <c r="J1157" i="158"/>
  <c r="I1157" i="158"/>
  <c r="H1157" i="158"/>
  <c r="F1157" i="158"/>
  <c r="D1157" i="158"/>
  <c r="E1157" i="158" s="1"/>
  <c r="B1157" i="158"/>
  <c r="J1156" i="158"/>
  <c r="I1156" i="158"/>
  <c r="H1156" i="158"/>
  <c r="F1156" i="158"/>
  <c r="D1156" i="158"/>
  <c r="E1156" i="158" s="1"/>
  <c r="B1156" i="158"/>
  <c r="J1155" i="158"/>
  <c r="I1155" i="158"/>
  <c r="H1155" i="158"/>
  <c r="F1155" i="158"/>
  <c r="D1155" i="158"/>
  <c r="E1155" i="158" s="1"/>
  <c r="B1155" i="158"/>
  <c r="J1154" i="158"/>
  <c r="I1154" i="158"/>
  <c r="H1154" i="158"/>
  <c r="F1154" i="158"/>
  <c r="D1154" i="158"/>
  <c r="E1154" i="158" s="1"/>
  <c r="B1154" i="158"/>
  <c r="J1153" i="158"/>
  <c r="I1153" i="158"/>
  <c r="H1153" i="158"/>
  <c r="F1153" i="158"/>
  <c r="D1153" i="158"/>
  <c r="E1153" i="158" s="1"/>
  <c r="B1153" i="158"/>
  <c r="J1152" i="158"/>
  <c r="I1152" i="158"/>
  <c r="H1152" i="158"/>
  <c r="F1152" i="158"/>
  <c r="D1152" i="158"/>
  <c r="E1152" i="158" s="1"/>
  <c r="B1152" i="158"/>
  <c r="J1151" i="158"/>
  <c r="I1151" i="158"/>
  <c r="H1151" i="158"/>
  <c r="F1151" i="158"/>
  <c r="D1151" i="158"/>
  <c r="E1151" i="158" s="1"/>
  <c r="B1151" i="158"/>
  <c r="J1150" i="158"/>
  <c r="I1150" i="158"/>
  <c r="H1150" i="158"/>
  <c r="F1150" i="158"/>
  <c r="D1150" i="158"/>
  <c r="E1150" i="158" s="1"/>
  <c r="B1150" i="158"/>
  <c r="J1149" i="158"/>
  <c r="I1149" i="158"/>
  <c r="H1149" i="158"/>
  <c r="F1149" i="158"/>
  <c r="D1149" i="158"/>
  <c r="E1149" i="158" s="1"/>
  <c r="B1149" i="158"/>
  <c r="J1148" i="158"/>
  <c r="I1148" i="158"/>
  <c r="H1148" i="158"/>
  <c r="F1148" i="158"/>
  <c r="D1148" i="158"/>
  <c r="E1148" i="158" s="1"/>
  <c r="B1148" i="158"/>
  <c r="J1147" i="158"/>
  <c r="I1147" i="158"/>
  <c r="H1147" i="158"/>
  <c r="F1147" i="158"/>
  <c r="D1147" i="158"/>
  <c r="E1147" i="158" s="1"/>
  <c r="B1147" i="158"/>
  <c r="J1146" i="158"/>
  <c r="I1146" i="158"/>
  <c r="H1146" i="158"/>
  <c r="F1146" i="158"/>
  <c r="D1146" i="158"/>
  <c r="E1146" i="158" s="1"/>
  <c r="B1146" i="158"/>
  <c r="J1145" i="158"/>
  <c r="I1145" i="158"/>
  <c r="H1145" i="158"/>
  <c r="F1145" i="158"/>
  <c r="D1145" i="158"/>
  <c r="E1145" i="158" s="1"/>
  <c r="B1145" i="158"/>
  <c r="J1144" i="158"/>
  <c r="I1144" i="158"/>
  <c r="H1144" i="158"/>
  <c r="F1144" i="158"/>
  <c r="D1144" i="158"/>
  <c r="E1144" i="158" s="1"/>
  <c r="B1144" i="158"/>
  <c r="J1143" i="158"/>
  <c r="I1143" i="158"/>
  <c r="H1143" i="158"/>
  <c r="F1143" i="158"/>
  <c r="D1143" i="158"/>
  <c r="E1143" i="158" s="1"/>
  <c r="B1143" i="158"/>
  <c r="J1142" i="158"/>
  <c r="I1142" i="158"/>
  <c r="H1142" i="158"/>
  <c r="F1142" i="158"/>
  <c r="D1142" i="158"/>
  <c r="E1142" i="158" s="1"/>
  <c r="B1142" i="158"/>
  <c r="J1141" i="158"/>
  <c r="I1141" i="158"/>
  <c r="H1141" i="158"/>
  <c r="F1141" i="158"/>
  <c r="D1141" i="158"/>
  <c r="E1141" i="158" s="1"/>
  <c r="B1141" i="158"/>
  <c r="J1140" i="158"/>
  <c r="I1140" i="158"/>
  <c r="H1140" i="158"/>
  <c r="F1140" i="158"/>
  <c r="D1140" i="158"/>
  <c r="E1140" i="158" s="1"/>
  <c r="B1140" i="158"/>
  <c r="J1139" i="158"/>
  <c r="I1139" i="158"/>
  <c r="H1139" i="158"/>
  <c r="F1139" i="158"/>
  <c r="D1139" i="158"/>
  <c r="E1139" i="158" s="1"/>
  <c r="B1139" i="158"/>
  <c r="J1138" i="158"/>
  <c r="I1138" i="158"/>
  <c r="H1138" i="158"/>
  <c r="F1138" i="158"/>
  <c r="D1138" i="158"/>
  <c r="E1138" i="158" s="1"/>
  <c r="B1138" i="158"/>
  <c r="J1137" i="158"/>
  <c r="I1137" i="158"/>
  <c r="H1137" i="158"/>
  <c r="F1137" i="158"/>
  <c r="D1137" i="158"/>
  <c r="E1137" i="158" s="1"/>
  <c r="B1137" i="158"/>
  <c r="J1136" i="158"/>
  <c r="I1136" i="158"/>
  <c r="H1136" i="158"/>
  <c r="F1136" i="158"/>
  <c r="D1136" i="158"/>
  <c r="E1136" i="158" s="1"/>
  <c r="B1136" i="158"/>
  <c r="J1135" i="158"/>
  <c r="I1135" i="158"/>
  <c r="H1135" i="158"/>
  <c r="F1135" i="158"/>
  <c r="D1135" i="158"/>
  <c r="E1135" i="158" s="1"/>
  <c r="B1135" i="158"/>
  <c r="J1134" i="158"/>
  <c r="I1134" i="158"/>
  <c r="H1134" i="158"/>
  <c r="F1134" i="158"/>
  <c r="D1134" i="158"/>
  <c r="E1134" i="158" s="1"/>
  <c r="B1134" i="158"/>
  <c r="J1133" i="158"/>
  <c r="I1133" i="158"/>
  <c r="H1133" i="158"/>
  <c r="F1133" i="158"/>
  <c r="D1133" i="158"/>
  <c r="E1133" i="158" s="1"/>
  <c r="B1133" i="158"/>
  <c r="J1132" i="158"/>
  <c r="I1132" i="158"/>
  <c r="H1132" i="158"/>
  <c r="F1132" i="158"/>
  <c r="D1132" i="158"/>
  <c r="E1132" i="158" s="1"/>
  <c r="B1132" i="158"/>
  <c r="J1131" i="158"/>
  <c r="I1131" i="158"/>
  <c r="H1131" i="158"/>
  <c r="F1131" i="158"/>
  <c r="D1131" i="158"/>
  <c r="E1131" i="158" s="1"/>
  <c r="B1131" i="158"/>
  <c r="J1130" i="158"/>
  <c r="I1130" i="158"/>
  <c r="H1130" i="158"/>
  <c r="F1130" i="158"/>
  <c r="D1130" i="158"/>
  <c r="E1130" i="158" s="1"/>
  <c r="B1130" i="158"/>
  <c r="J1129" i="158"/>
  <c r="I1129" i="158"/>
  <c r="H1129" i="158"/>
  <c r="F1129" i="158"/>
  <c r="D1129" i="158"/>
  <c r="E1129" i="158" s="1"/>
  <c r="B1129" i="158"/>
  <c r="J1128" i="158"/>
  <c r="I1128" i="158"/>
  <c r="H1128" i="158"/>
  <c r="F1128" i="158"/>
  <c r="D1128" i="158"/>
  <c r="E1128" i="158" s="1"/>
  <c r="B1128" i="158"/>
  <c r="J1127" i="158"/>
  <c r="I1127" i="158"/>
  <c r="H1127" i="158"/>
  <c r="F1127" i="158"/>
  <c r="D1127" i="158"/>
  <c r="E1127" i="158" s="1"/>
  <c r="B1127" i="158"/>
  <c r="J1126" i="158"/>
  <c r="I1126" i="158"/>
  <c r="H1126" i="158"/>
  <c r="F1126" i="158"/>
  <c r="D1126" i="158"/>
  <c r="E1126" i="158" s="1"/>
  <c r="B1126" i="158"/>
  <c r="J1125" i="158"/>
  <c r="I1125" i="158"/>
  <c r="H1125" i="158"/>
  <c r="F1125" i="158"/>
  <c r="D1125" i="158"/>
  <c r="E1125" i="158" s="1"/>
  <c r="B1125" i="158"/>
  <c r="J1124" i="158"/>
  <c r="I1124" i="158"/>
  <c r="H1124" i="158"/>
  <c r="F1124" i="158"/>
  <c r="D1124" i="158"/>
  <c r="E1124" i="158" s="1"/>
  <c r="B1124" i="158"/>
  <c r="J1123" i="158"/>
  <c r="I1123" i="158"/>
  <c r="H1123" i="158"/>
  <c r="F1123" i="158"/>
  <c r="D1123" i="158"/>
  <c r="E1123" i="158" s="1"/>
  <c r="B1123" i="158"/>
  <c r="J1122" i="158"/>
  <c r="I1122" i="158"/>
  <c r="H1122" i="158"/>
  <c r="F1122" i="158"/>
  <c r="D1122" i="158"/>
  <c r="E1122" i="158" s="1"/>
  <c r="B1122" i="158"/>
  <c r="J1121" i="158"/>
  <c r="I1121" i="158"/>
  <c r="H1121" i="158"/>
  <c r="F1121" i="158"/>
  <c r="D1121" i="158"/>
  <c r="E1121" i="158" s="1"/>
  <c r="B1121" i="158"/>
  <c r="J1120" i="158"/>
  <c r="I1120" i="158"/>
  <c r="H1120" i="158"/>
  <c r="F1120" i="158"/>
  <c r="D1120" i="158"/>
  <c r="E1120" i="158" s="1"/>
  <c r="B1120" i="158"/>
  <c r="J1119" i="158"/>
  <c r="I1119" i="158"/>
  <c r="H1119" i="158"/>
  <c r="F1119" i="158"/>
  <c r="D1119" i="158"/>
  <c r="E1119" i="158" s="1"/>
  <c r="B1119" i="158"/>
  <c r="J1118" i="158"/>
  <c r="I1118" i="158"/>
  <c r="H1118" i="158"/>
  <c r="F1118" i="158"/>
  <c r="D1118" i="158"/>
  <c r="E1118" i="158" s="1"/>
  <c r="B1118" i="158"/>
  <c r="J1117" i="158"/>
  <c r="I1117" i="158"/>
  <c r="H1117" i="158"/>
  <c r="F1117" i="158"/>
  <c r="D1117" i="158"/>
  <c r="E1117" i="158" s="1"/>
  <c r="B1117" i="158"/>
  <c r="J1116" i="158"/>
  <c r="I1116" i="158"/>
  <c r="H1116" i="158"/>
  <c r="F1116" i="158"/>
  <c r="D1116" i="158"/>
  <c r="E1116" i="158" s="1"/>
  <c r="B1116" i="158"/>
  <c r="J1115" i="158"/>
  <c r="I1115" i="158"/>
  <c r="H1115" i="158"/>
  <c r="F1115" i="158"/>
  <c r="D1115" i="158"/>
  <c r="E1115" i="158" s="1"/>
  <c r="B1115" i="158"/>
  <c r="J1114" i="158"/>
  <c r="I1114" i="158"/>
  <c r="H1114" i="158"/>
  <c r="F1114" i="158"/>
  <c r="D1114" i="158"/>
  <c r="E1114" i="158" s="1"/>
  <c r="B1114" i="158"/>
  <c r="J1113" i="158"/>
  <c r="I1113" i="158"/>
  <c r="H1113" i="158"/>
  <c r="F1113" i="158"/>
  <c r="D1113" i="158"/>
  <c r="E1113" i="158" s="1"/>
  <c r="B1113" i="158"/>
  <c r="J1112" i="158"/>
  <c r="I1112" i="158"/>
  <c r="H1112" i="158"/>
  <c r="F1112" i="158"/>
  <c r="D1112" i="158"/>
  <c r="E1112" i="158" s="1"/>
  <c r="B1112" i="158"/>
  <c r="J1111" i="158"/>
  <c r="I1111" i="158"/>
  <c r="H1111" i="158"/>
  <c r="F1111" i="158"/>
  <c r="D1111" i="158"/>
  <c r="E1111" i="158" s="1"/>
  <c r="B1111" i="158"/>
  <c r="J1110" i="158"/>
  <c r="I1110" i="158"/>
  <c r="H1110" i="158"/>
  <c r="F1110" i="158"/>
  <c r="D1110" i="158"/>
  <c r="E1110" i="158" s="1"/>
  <c r="B1110" i="158"/>
  <c r="J1109" i="158"/>
  <c r="I1109" i="158"/>
  <c r="H1109" i="158"/>
  <c r="F1109" i="158"/>
  <c r="D1109" i="158"/>
  <c r="E1109" i="158" s="1"/>
  <c r="B1109" i="158"/>
  <c r="J1108" i="158"/>
  <c r="I1108" i="158"/>
  <c r="H1108" i="158"/>
  <c r="F1108" i="158"/>
  <c r="D1108" i="158"/>
  <c r="E1108" i="158" s="1"/>
  <c r="B1108" i="158"/>
  <c r="J1107" i="158"/>
  <c r="I1107" i="158"/>
  <c r="H1107" i="158"/>
  <c r="F1107" i="158"/>
  <c r="D1107" i="158"/>
  <c r="E1107" i="158" s="1"/>
  <c r="B1107" i="158"/>
  <c r="J1106" i="158"/>
  <c r="I1106" i="158"/>
  <c r="H1106" i="158"/>
  <c r="F1106" i="158"/>
  <c r="D1106" i="158"/>
  <c r="E1106" i="158" s="1"/>
  <c r="B1106" i="158"/>
  <c r="J1105" i="158"/>
  <c r="I1105" i="158"/>
  <c r="H1105" i="158"/>
  <c r="F1105" i="158"/>
  <c r="D1105" i="158"/>
  <c r="E1105" i="158" s="1"/>
  <c r="B1105" i="158"/>
  <c r="J1104" i="158"/>
  <c r="I1104" i="158"/>
  <c r="H1104" i="158"/>
  <c r="F1104" i="158"/>
  <c r="D1104" i="158"/>
  <c r="E1104" i="158" s="1"/>
  <c r="B1104" i="158"/>
  <c r="J1103" i="158"/>
  <c r="I1103" i="158"/>
  <c r="H1103" i="158"/>
  <c r="F1103" i="158"/>
  <c r="D1103" i="158"/>
  <c r="E1103" i="158" s="1"/>
  <c r="B1103" i="158"/>
  <c r="J1102" i="158"/>
  <c r="I1102" i="158"/>
  <c r="H1102" i="158"/>
  <c r="F1102" i="158"/>
  <c r="D1102" i="158"/>
  <c r="E1102" i="158" s="1"/>
  <c r="B1102" i="158"/>
  <c r="J1101" i="158"/>
  <c r="I1101" i="158"/>
  <c r="H1101" i="158"/>
  <c r="F1101" i="158"/>
  <c r="D1101" i="158"/>
  <c r="E1101" i="158" s="1"/>
  <c r="B1101" i="158"/>
  <c r="J1100" i="158"/>
  <c r="I1100" i="158"/>
  <c r="H1100" i="158"/>
  <c r="F1100" i="158"/>
  <c r="D1100" i="158"/>
  <c r="E1100" i="158" s="1"/>
  <c r="B1100" i="158"/>
  <c r="J1099" i="158"/>
  <c r="I1099" i="158"/>
  <c r="H1099" i="158"/>
  <c r="F1099" i="158"/>
  <c r="D1099" i="158"/>
  <c r="E1099" i="158" s="1"/>
  <c r="B1099" i="158"/>
  <c r="J1098" i="158"/>
  <c r="I1098" i="158"/>
  <c r="H1098" i="158"/>
  <c r="F1098" i="158"/>
  <c r="D1098" i="158"/>
  <c r="E1098" i="158" s="1"/>
  <c r="B1098" i="158"/>
  <c r="J1097" i="158"/>
  <c r="I1097" i="158"/>
  <c r="H1097" i="158"/>
  <c r="F1097" i="158"/>
  <c r="D1097" i="158"/>
  <c r="E1097" i="158" s="1"/>
  <c r="B1097" i="158"/>
  <c r="J1096" i="158"/>
  <c r="I1096" i="158"/>
  <c r="H1096" i="158"/>
  <c r="F1096" i="158"/>
  <c r="D1096" i="158"/>
  <c r="E1096" i="158" s="1"/>
  <c r="B1096" i="158"/>
  <c r="J1095" i="158"/>
  <c r="I1095" i="158"/>
  <c r="H1095" i="158"/>
  <c r="F1095" i="158"/>
  <c r="D1095" i="158"/>
  <c r="E1095" i="158" s="1"/>
  <c r="B1095" i="158"/>
  <c r="J1094" i="158"/>
  <c r="I1094" i="158"/>
  <c r="H1094" i="158"/>
  <c r="F1094" i="158"/>
  <c r="D1094" i="158"/>
  <c r="E1094" i="158" s="1"/>
  <c r="B1094" i="158"/>
  <c r="J1093" i="158"/>
  <c r="I1093" i="158"/>
  <c r="H1093" i="158"/>
  <c r="F1093" i="158"/>
  <c r="D1093" i="158"/>
  <c r="E1093" i="158" s="1"/>
  <c r="B1093" i="158"/>
  <c r="J1092" i="158"/>
  <c r="I1092" i="158"/>
  <c r="H1092" i="158"/>
  <c r="F1092" i="158"/>
  <c r="D1092" i="158"/>
  <c r="E1092" i="158" s="1"/>
  <c r="B1092" i="158"/>
  <c r="J1091" i="158"/>
  <c r="I1091" i="158"/>
  <c r="H1091" i="158"/>
  <c r="F1091" i="158"/>
  <c r="D1091" i="158"/>
  <c r="E1091" i="158" s="1"/>
  <c r="B1091" i="158"/>
  <c r="J1090" i="158"/>
  <c r="I1090" i="158"/>
  <c r="H1090" i="158"/>
  <c r="F1090" i="158"/>
  <c r="D1090" i="158"/>
  <c r="E1090" i="158" s="1"/>
  <c r="B1090" i="158"/>
  <c r="J1089" i="158"/>
  <c r="I1089" i="158"/>
  <c r="H1089" i="158"/>
  <c r="F1089" i="158"/>
  <c r="D1089" i="158"/>
  <c r="E1089" i="158" s="1"/>
  <c r="B1089" i="158"/>
  <c r="J1088" i="158"/>
  <c r="I1088" i="158"/>
  <c r="H1088" i="158"/>
  <c r="F1088" i="158"/>
  <c r="D1088" i="158"/>
  <c r="E1088" i="158" s="1"/>
  <c r="B1088" i="158"/>
  <c r="J1087" i="158"/>
  <c r="I1087" i="158"/>
  <c r="H1087" i="158"/>
  <c r="F1087" i="158"/>
  <c r="D1087" i="158"/>
  <c r="E1087" i="158" s="1"/>
  <c r="B1087" i="158"/>
  <c r="J1086" i="158"/>
  <c r="I1086" i="158"/>
  <c r="H1086" i="158"/>
  <c r="F1086" i="158"/>
  <c r="D1086" i="158"/>
  <c r="E1086" i="158" s="1"/>
  <c r="B1086" i="158"/>
  <c r="J1085" i="158"/>
  <c r="I1085" i="158"/>
  <c r="H1085" i="158"/>
  <c r="F1085" i="158"/>
  <c r="D1085" i="158"/>
  <c r="E1085" i="158" s="1"/>
  <c r="B1085" i="158"/>
  <c r="J1084" i="158"/>
  <c r="I1084" i="158"/>
  <c r="H1084" i="158"/>
  <c r="F1084" i="158"/>
  <c r="D1084" i="158"/>
  <c r="E1084" i="158" s="1"/>
  <c r="B1084" i="158"/>
  <c r="J1083" i="158"/>
  <c r="I1083" i="158"/>
  <c r="H1083" i="158"/>
  <c r="F1083" i="158"/>
  <c r="D1083" i="158"/>
  <c r="E1083" i="158" s="1"/>
  <c r="B1083" i="158"/>
  <c r="J1082" i="158"/>
  <c r="I1082" i="158"/>
  <c r="H1082" i="158"/>
  <c r="F1082" i="158"/>
  <c r="D1082" i="158"/>
  <c r="E1082" i="158" s="1"/>
  <c r="B1082" i="158"/>
  <c r="J1081" i="158"/>
  <c r="I1081" i="158"/>
  <c r="H1081" i="158"/>
  <c r="F1081" i="158"/>
  <c r="D1081" i="158"/>
  <c r="E1081" i="158" s="1"/>
  <c r="B1081" i="158"/>
  <c r="J1080" i="158"/>
  <c r="I1080" i="158"/>
  <c r="H1080" i="158"/>
  <c r="F1080" i="158"/>
  <c r="D1080" i="158"/>
  <c r="E1080" i="158" s="1"/>
  <c r="B1080" i="158"/>
  <c r="J1079" i="158"/>
  <c r="I1079" i="158"/>
  <c r="H1079" i="158"/>
  <c r="F1079" i="158"/>
  <c r="D1079" i="158"/>
  <c r="E1079" i="158" s="1"/>
  <c r="B1079" i="158"/>
  <c r="J1078" i="158"/>
  <c r="I1078" i="158"/>
  <c r="H1078" i="158"/>
  <c r="F1078" i="158"/>
  <c r="D1078" i="158"/>
  <c r="E1078" i="158" s="1"/>
  <c r="B1078" i="158"/>
  <c r="J1077" i="158"/>
  <c r="I1077" i="158"/>
  <c r="H1077" i="158"/>
  <c r="F1077" i="158"/>
  <c r="D1077" i="158"/>
  <c r="E1077" i="158" s="1"/>
  <c r="B1077" i="158"/>
  <c r="J1076" i="158"/>
  <c r="I1076" i="158"/>
  <c r="H1076" i="158"/>
  <c r="F1076" i="158"/>
  <c r="D1076" i="158"/>
  <c r="E1076" i="158" s="1"/>
  <c r="B1076" i="158"/>
  <c r="J1075" i="158"/>
  <c r="I1075" i="158"/>
  <c r="H1075" i="158"/>
  <c r="F1075" i="158"/>
  <c r="D1075" i="158"/>
  <c r="E1075" i="158" s="1"/>
  <c r="B1075" i="158"/>
  <c r="J1074" i="158"/>
  <c r="I1074" i="158"/>
  <c r="H1074" i="158"/>
  <c r="F1074" i="158"/>
  <c r="D1074" i="158"/>
  <c r="E1074" i="158" s="1"/>
  <c r="B1074" i="158"/>
  <c r="J1073" i="158"/>
  <c r="I1073" i="158"/>
  <c r="H1073" i="158"/>
  <c r="F1073" i="158"/>
  <c r="D1073" i="158"/>
  <c r="E1073" i="158" s="1"/>
  <c r="B1073" i="158"/>
  <c r="J1072" i="158"/>
  <c r="I1072" i="158"/>
  <c r="H1072" i="158"/>
  <c r="F1072" i="158"/>
  <c r="D1072" i="158"/>
  <c r="E1072" i="158" s="1"/>
  <c r="B1072" i="158"/>
  <c r="J1071" i="158"/>
  <c r="I1071" i="158"/>
  <c r="H1071" i="158"/>
  <c r="F1071" i="158"/>
  <c r="D1071" i="158"/>
  <c r="E1071" i="158" s="1"/>
  <c r="B1071" i="158"/>
  <c r="J1070" i="158"/>
  <c r="I1070" i="158"/>
  <c r="H1070" i="158"/>
  <c r="F1070" i="158"/>
  <c r="D1070" i="158"/>
  <c r="E1070" i="158" s="1"/>
  <c r="B1070" i="158"/>
  <c r="J1069" i="158"/>
  <c r="I1069" i="158"/>
  <c r="H1069" i="158"/>
  <c r="F1069" i="158"/>
  <c r="D1069" i="158"/>
  <c r="E1069" i="158" s="1"/>
  <c r="B1069" i="158"/>
  <c r="J1068" i="158"/>
  <c r="I1068" i="158"/>
  <c r="H1068" i="158"/>
  <c r="F1068" i="158"/>
  <c r="D1068" i="158"/>
  <c r="E1068" i="158" s="1"/>
  <c r="B1068" i="158"/>
  <c r="J1067" i="158"/>
  <c r="I1067" i="158"/>
  <c r="H1067" i="158"/>
  <c r="F1067" i="158"/>
  <c r="D1067" i="158"/>
  <c r="E1067" i="158" s="1"/>
  <c r="B1067" i="158"/>
  <c r="J1066" i="158"/>
  <c r="I1066" i="158"/>
  <c r="H1066" i="158"/>
  <c r="F1066" i="158"/>
  <c r="D1066" i="158"/>
  <c r="E1066" i="158" s="1"/>
  <c r="B1066" i="158"/>
  <c r="J1065" i="158"/>
  <c r="I1065" i="158"/>
  <c r="H1065" i="158"/>
  <c r="F1065" i="158"/>
  <c r="D1065" i="158"/>
  <c r="E1065" i="158" s="1"/>
  <c r="B1065" i="158"/>
  <c r="J1064" i="158"/>
  <c r="I1064" i="158"/>
  <c r="H1064" i="158"/>
  <c r="F1064" i="158"/>
  <c r="D1064" i="158"/>
  <c r="E1064" i="158" s="1"/>
  <c r="B1064" i="158"/>
  <c r="J1063" i="158"/>
  <c r="I1063" i="158"/>
  <c r="H1063" i="158"/>
  <c r="F1063" i="158"/>
  <c r="D1063" i="158"/>
  <c r="E1063" i="158" s="1"/>
  <c r="B1063" i="158"/>
  <c r="J1062" i="158"/>
  <c r="I1062" i="158"/>
  <c r="H1062" i="158"/>
  <c r="F1062" i="158"/>
  <c r="D1062" i="158"/>
  <c r="E1062" i="158" s="1"/>
  <c r="B1062" i="158"/>
  <c r="J1061" i="158"/>
  <c r="I1061" i="158"/>
  <c r="H1061" i="158"/>
  <c r="F1061" i="158"/>
  <c r="D1061" i="158"/>
  <c r="E1061" i="158" s="1"/>
  <c r="B1061" i="158"/>
  <c r="J1060" i="158"/>
  <c r="I1060" i="158"/>
  <c r="H1060" i="158"/>
  <c r="F1060" i="158"/>
  <c r="D1060" i="158"/>
  <c r="E1060" i="158" s="1"/>
  <c r="B1060" i="158"/>
  <c r="J1059" i="158"/>
  <c r="I1059" i="158"/>
  <c r="H1059" i="158"/>
  <c r="F1059" i="158"/>
  <c r="D1059" i="158"/>
  <c r="E1059" i="158" s="1"/>
  <c r="B1059" i="158"/>
  <c r="J1058" i="158"/>
  <c r="I1058" i="158"/>
  <c r="H1058" i="158"/>
  <c r="F1058" i="158"/>
  <c r="D1058" i="158"/>
  <c r="E1058" i="158" s="1"/>
  <c r="B1058" i="158"/>
  <c r="J1057" i="158"/>
  <c r="I1057" i="158"/>
  <c r="H1057" i="158"/>
  <c r="F1057" i="158"/>
  <c r="D1057" i="158"/>
  <c r="E1057" i="158" s="1"/>
  <c r="B1057" i="158"/>
  <c r="J1056" i="158"/>
  <c r="I1056" i="158"/>
  <c r="H1056" i="158"/>
  <c r="F1056" i="158"/>
  <c r="D1056" i="158"/>
  <c r="E1056" i="158" s="1"/>
  <c r="B1056" i="158"/>
  <c r="J1055" i="158"/>
  <c r="I1055" i="158"/>
  <c r="H1055" i="158"/>
  <c r="F1055" i="158"/>
  <c r="D1055" i="158"/>
  <c r="E1055" i="158" s="1"/>
  <c r="B1055" i="158"/>
  <c r="J1054" i="158"/>
  <c r="I1054" i="158"/>
  <c r="H1054" i="158"/>
  <c r="F1054" i="158"/>
  <c r="D1054" i="158"/>
  <c r="E1054" i="158" s="1"/>
  <c r="B1054" i="158"/>
  <c r="J1053" i="158"/>
  <c r="I1053" i="158"/>
  <c r="H1053" i="158"/>
  <c r="F1053" i="158"/>
  <c r="D1053" i="158"/>
  <c r="E1053" i="158" s="1"/>
  <c r="B1053" i="158"/>
  <c r="J1052" i="158"/>
  <c r="I1052" i="158"/>
  <c r="H1052" i="158"/>
  <c r="F1052" i="158"/>
  <c r="D1052" i="158"/>
  <c r="E1052" i="158" s="1"/>
  <c r="B1052" i="158"/>
  <c r="J1051" i="158"/>
  <c r="I1051" i="158"/>
  <c r="H1051" i="158"/>
  <c r="F1051" i="158"/>
  <c r="D1051" i="158"/>
  <c r="E1051" i="158" s="1"/>
  <c r="B1051" i="158"/>
  <c r="J1050" i="158"/>
  <c r="I1050" i="158"/>
  <c r="H1050" i="158"/>
  <c r="F1050" i="158"/>
  <c r="D1050" i="158"/>
  <c r="E1050" i="158" s="1"/>
  <c r="B1050" i="158"/>
  <c r="J1049" i="158"/>
  <c r="I1049" i="158"/>
  <c r="H1049" i="158"/>
  <c r="F1049" i="158"/>
  <c r="D1049" i="158"/>
  <c r="E1049" i="158" s="1"/>
  <c r="B1049" i="158"/>
  <c r="J1048" i="158"/>
  <c r="I1048" i="158"/>
  <c r="H1048" i="158"/>
  <c r="F1048" i="158"/>
  <c r="D1048" i="158"/>
  <c r="E1048" i="158" s="1"/>
  <c r="B1048" i="158"/>
  <c r="J1047" i="158"/>
  <c r="I1047" i="158"/>
  <c r="H1047" i="158"/>
  <c r="F1047" i="158"/>
  <c r="D1047" i="158"/>
  <c r="E1047" i="158" s="1"/>
  <c r="B1047" i="158"/>
  <c r="J1046" i="158"/>
  <c r="I1046" i="158"/>
  <c r="H1046" i="158"/>
  <c r="F1046" i="158"/>
  <c r="D1046" i="158"/>
  <c r="E1046" i="158" s="1"/>
  <c r="B1046" i="158"/>
  <c r="J1045" i="158"/>
  <c r="I1045" i="158"/>
  <c r="H1045" i="158"/>
  <c r="F1045" i="158"/>
  <c r="D1045" i="158"/>
  <c r="E1045" i="158" s="1"/>
  <c r="B1045" i="158"/>
  <c r="J1044" i="158"/>
  <c r="I1044" i="158"/>
  <c r="H1044" i="158"/>
  <c r="F1044" i="158"/>
  <c r="D1044" i="158"/>
  <c r="E1044" i="158" s="1"/>
  <c r="B1044" i="158"/>
  <c r="J1043" i="158"/>
  <c r="I1043" i="158"/>
  <c r="H1043" i="158"/>
  <c r="F1043" i="158"/>
  <c r="D1043" i="158"/>
  <c r="E1043" i="158" s="1"/>
  <c r="B1043" i="158"/>
  <c r="J1042" i="158"/>
  <c r="I1042" i="158"/>
  <c r="H1042" i="158"/>
  <c r="F1042" i="158"/>
  <c r="D1042" i="158"/>
  <c r="E1042" i="158" s="1"/>
  <c r="B1042" i="158"/>
  <c r="J1041" i="158"/>
  <c r="I1041" i="158"/>
  <c r="H1041" i="158"/>
  <c r="F1041" i="158"/>
  <c r="D1041" i="158"/>
  <c r="E1041" i="158" s="1"/>
  <c r="B1041" i="158"/>
  <c r="J1040" i="158"/>
  <c r="I1040" i="158"/>
  <c r="H1040" i="158"/>
  <c r="F1040" i="158"/>
  <c r="D1040" i="158"/>
  <c r="E1040" i="158" s="1"/>
  <c r="B1040" i="158"/>
  <c r="J1039" i="158"/>
  <c r="I1039" i="158"/>
  <c r="H1039" i="158"/>
  <c r="F1039" i="158"/>
  <c r="D1039" i="158"/>
  <c r="E1039" i="158" s="1"/>
  <c r="B1039" i="158"/>
  <c r="J1038" i="158"/>
  <c r="I1038" i="158"/>
  <c r="H1038" i="158"/>
  <c r="F1038" i="158"/>
  <c r="D1038" i="158"/>
  <c r="E1038" i="158" s="1"/>
  <c r="B1038" i="158"/>
  <c r="J1037" i="158"/>
  <c r="I1037" i="158"/>
  <c r="H1037" i="158"/>
  <c r="F1037" i="158"/>
  <c r="D1037" i="158"/>
  <c r="E1037" i="158" s="1"/>
  <c r="B1037" i="158"/>
  <c r="J1036" i="158"/>
  <c r="I1036" i="158"/>
  <c r="H1036" i="158"/>
  <c r="F1036" i="158"/>
  <c r="D1036" i="158"/>
  <c r="E1036" i="158" s="1"/>
  <c r="B1036" i="158"/>
  <c r="J1035" i="158"/>
  <c r="I1035" i="158"/>
  <c r="H1035" i="158"/>
  <c r="F1035" i="158"/>
  <c r="D1035" i="158"/>
  <c r="E1035" i="158" s="1"/>
  <c r="B1035" i="158"/>
  <c r="J1034" i="158"/>
  <c r="I1034" i="158"/>
  <c r="H1034" i="158"/>
  <c r="F1034" i="158"/>
  <c r="D1034" i="158"/>
  <c r="E1034" i="158" s="1"/>
  <c r="B1034" i="158"/>
  <c r="J1033" i="158"/>
  <c r="I1033" i="158"/>
  <c r="H1033" i="158"/>
  <c r="F1033" i="158"/>
  <c r="D1033" i="158"/>
  <c r="E1033" i="158" s="1"/>
  <c r="B1033" i="158"/>
  <c r="J1032" i="158"/>
  <c r="I1032" i="158"/>
  <c r="H1032" i="158"/>
  <c r="F1032" i="158"/>
  <c r="D1032" i="158"/>
  <c r="E1032" i="158" s="1"/>
  <c r="B1032" i="158"/>
  <c r="J1031" i="158"/>
  <c r="I1031" i="158"/>
  <c r="H1031" i="158"/>
  <c r="F1031" i="158"/>
  <c r="D1031" i="158"/>
  <c r="E1031" i="158" s="1"/>
  <c r="B1031" i="158"/>
  <c r="J1030" i="158"/>
  <c r="I1030" i="158"/>
  <c r="H1030" i="158"/>
  <c r="F1030" i="158"/>
  <c r="D1030" i="158"/>
  <c r="E1030" i="158" s="1"/>
  <c r="B1030" i="158"/>
  <c r="J1029" i="158"/>
  <c r="I1029" i="158"/>
  <c r="H1029" i="158"/>
  <c r="F1029" i="158"/>
  <c r="D1029" i="158"/>
  <c r="E1029" i="158" s="1"/>
  <c r="B1029" i="158"/>
  <c r="J1028" i="158"/>
  <c r="I1028" i="158"/>
  <c r="H1028" i="158"/>
  <c r="F1028" i="158"/>
  <c r="D1028" i="158"/>
  <c r="E1028" i="158" s="1"/>
  <c r="B1028" i="158"/>
  <c r="J1027" i="158"/>
  <c r="I1027" i="158"/>
  <c r="H1027" i="158"/>
  <c r="F1027" i="158"/>
  <c r="D1027" i="158"/>
  <c r="E1027" i="158" s="1"/>
  <c r="B1027" i="158"/>
  <c r="J1026" i="158"/>
  <c r="I1026" i="158"/>
  <c r="H1026" i="158"/>
  <c r="F1026" i="158"/>
  <c r="D1026" i="158"/>
  <c r="E1026" i="158" s="1"/>
  <c r="B1026" i="158"/>
  <c r="J1025" i="158"/>
  <c r="I1025" i="158"/>
  <c r="H1025" i="158"/>
  <c r="F1025" i="158"/>
  <c r="D1025" i="158"/>
  <c r="E1025" i="158" s="1"/>
  <c r="B1025" i="158"/>
  <c r="J1024" i="158"/>
  <c r="I1024" i="158"/>
  <c r="H1024" i="158"/>
  <c r="F1024" i="158"/>
  <c r="D1024" i="158"/>
  <c r="E1024" i="158" s="1"/>
  <c r="B1024" i="158"/>
  <c r="J1023" i="158"/>
  <c r="I1023" i="158"/>
  <c r="H1023" i="158"/>
  <c r="F1023" i="158"/>
  <c r="D1023" i="158"/>
  <c r="E1023" i="158" s="1"/>
  <c r="B1023" i="158"/>
  <c r="J1022" i="158"/>
  <c r="I1022" i="158"/>
  <c r="H1022" i="158"/>
  <c r="F1022" i="158"/>
  <c r="D1022" i="158"/>
  <c r="E1022" i="158" s="1"/>
  <c r="B1022" i="158"/>
  <c r="J1021" i="158"/>
  <c r="I1021" i="158"/>
  <c r="H1021" i="158"/>
  <c r="F1021" i="158"/>
  <c r="D1021" i="158"/>
  <c r="E1021" i="158" s="1"/>
  <c r="B1021" i="158"/>
  <c r="J1020" i="158"/>
  <c r="I1020" i="158"/>
  <c r="H1020" i="158"/>
  <c r="F1020" i="158"/>
  <c r="D1020" i="158"/>
  <c r="E1020" i="158" s="1"/>
  <c r="B1020" i="158"/>
  <c r="J1019" i="158"/>
  <c r="I1019" i="158"/>
  <c r="H1019" i="158"/>
  <c r="F1019" i="158"/>
  <c r="D1019" i="158"/>
  <c r="E1019" i="158" s="1"/>
  <c r="B1019" i="158"/>
  <c r="J1018" i="158"/>
  <c r="I1018" i="158"/>
  <c r="H1018" i="158"/>
  <c r="F1018" i="158"/>
  <c r="D1018" i="158"/>
  <c r="E1018" i="158" s="1"/>
  <c r="B1018" i="158"/>
  <c r="J1017" i="158"/>
  <c r="I1017" i="158"/>
  <c r="H1017" i="158"/>
  <c r="F1017" i="158"/>
  <c r="D1017" i="158"/>
  <c r="E1017" i="158" s="1"/>
  <c r="B1017" i="158"/>
  <c r="J1016" i="158"/>
  <c r="I1016" i="158"/>
  <c r="H1016" i="158"/>
  <c r="F1016" i="158"/>
  <c r="D1016" i="158"/>
  <c r="E1016" i="158" s="1"/>
  <c r="B1016" i="158"/>
  <c r="J1015" i="158"/>
  <c r="I1015" i="158"/>
  <c r="H1015" i="158"/>
  <c r="F1015" i="158"/>
  <c r="D1015" i="158"/>
  <c r="E1015" i="158" s="1"/>
  <c r="B1015" i="158"/>
  <c r="J1014" i="158"/>
  <c r="I1014" i="158"/>
  <c r="H1014" i="158"/>
  <c r="F1014" i="158"/>
  <c r="D1014" i="158"/>
  <c r="E1014" i="158" s="1"/>
  <c r="B1014" i="158"/>
  <c r="J1013" i="158"/>
  <c r="I1013" i="158"/>
  <c r="H1013" i="158"/>
  <c r="F1013" i="158"/>
  <c r="D1013" i="158"/>
  <c r="E1013" i="158" s="1"/>
  <c r="B1013" i="158"/>
  <c r="J1012" i="158"/>
  <c r="I1012" i="158"/>
  <c r="H1012" i="158"/>
  <c r="F1012" i="158"/>
  <c r="D1012" i="158"/>
  <c r="E1012" i="158" s="1"/>
  <c r="B1012" i="158"/>
  <c r="J1011" i="158"/>
  <c r="I1011" i="158"/>
  <c r="H1011" i="158"/>
  <c r="F1011" i="158"/>
  <c r="D1011" i="158"/>
  <c r="E1011" i="158" s="1"/>
  <c r="B1011" i="158"/>
  <c r="J1010" i="158"/>
  <c r="I1010" i="158"/>
  <c r="H1010" i="158"/>
  <c r="F1010" i="158"/>
  <c r="D1010" i="158"/>
  <c r="E1010" i="158" s="1"/>
  <c r="B1010" i="158"/>
  <c r="J1009" i="158"/>
  <c r="I1009" i="158"/>
  <c r="H1009" i="158"/>
  <c r="F1009" i="158"/>
  <c r="D1009" i="158"/>
  <c r="E1009" i="158" s="1"/>
  <c r="B1009" i="158"/>
  <c r="J1008" i="158"/>
  <c r="I1008" i="158"/>
  <c r="H1008" i="158"/>
  <c r="F1008" i="158"/>
  <c r="D1008" i="158"/>
  <c r="E1008" i="158" s="1"/>
  <c r="B1008" i="158"/>
  <c r="J1007" i="158"/>
  <c r="I1007" i="158"/>
  <c r="H1007" i="158"/>
  <c r="F1007" i="158"/>
  <c r="D1007" i="158"/>
  <c r="E1007" i="158" s="1"/>
  <c r="B1007" i="158"/>
  <c r="J1006" i="158"/>
  <c r="I1006" i="158"/>
  <c r="H1006" i="158"/>
  <c r="F1006" i="158"/>
  <c r="D1006" i="158"/>
  <c r="E1006" i="158" s="1"/>
  <c r="B1006" i="158"/>
  <c r="J1005" i="158"/>
  <c r="I1005" i="158"/>
  <c r="H1005" i="158"/>
  <c r="F1005" i="158"/>
  <c r="D1005" i="158"/>
  <c r="E1005" i="158" s="1"/>
  <c r="B1005" i="158"/>
  <c r="J1004" i="158"/>
  <c r="I1004" i="158"/>
  <c r="H1004" i="158"/>
  <c r="F1004" i="158"/>
  <c r="D1004" i="158"/>
  <c r="E1004" i="158" s="1"/>
  <c r="B1004" i="158"/>
  <c r="J1003" i="158"/>
  <c r="I1003" i="158"/>
  <c r="H1003" i="158"/>
  <c r="F1003" i="158"/>
  <c r="D1003" i="158"/>
  <c r="E1003" i="158" s="1"/>
  <c r="B1003" i="158"/>
  <c r="J1002" i="158"/>
  <c r="I1002" i="158"/>
  <c r="H1002" i="158"/>
  <c r="F1002" i="158"/>
  <c r="D1002" i="158"/>
  <c r="E1002" i="158" s="1"/>
  <c r="B1002" i="158"/>
  <c r="J1001" i="158"/>
  <c r="I1001" i="158"/>
  <c r="H1001" i="158"/>
  <c r="F1001" i="158"/>
  <c r="D1001" i="158"/>
  <c r="E1001" i="158" s="1"/>
  <c r="B1001" i="158"/>
  <c r="J1000" i="158"/>
  <c r="I1000" i="158"/>
  <c r="H1000" i="158"/>
  <c r="F1000" i="158"/>
  <c r="D1000" i="158"/>
  <c r="E1000" i="158" s="1"/>
  <c r="B1000" i="158"/>
  <c r="J999" i="158"/>
  <c r="I999" i="158"/>
  <c r="H999" i="158"/>
  <c r="F999" i="158"/>
  <c r="D999" i="158"/>
  <c r="E999" i="158" s="1"/>
  <c r="B999" i="158"/>
  <c r="J998" i="158"/>
  <c r="I998" i="158"/>
  <c r="H998" i="158"/>
  <c r="F998" i="158"/>
  <c r="D998" i="158"/>
  <c r="E998" i="158" s="1"/>
  <c r="B998" i="158"/>
  <c r="J997" i="158"/>
  <c r="I997" i="158"/>
  <c r="H997" i="158"/>
  <c r="F997" i="158"/>
  <c r="D997" i="158"/>
  <c r="E997" i="158" s="1"/>
  <c r="B997" i="158"/>
  <c r="J996" i="158"/>
  <c r="I996" i="158"/>
  <c r="H996" i="158"/>
  <c r="F996" i="158"/>
  <c r="D996" i="158"/>
  <c r="E996" i="158" s="1"/>
  <c r="B996" i="158"/>
  <c r="J995" i="158"/>
  <c r="I995" i="158"/>
  <c r="H995" i="158"/>
  <c r="F995" i="158"/>
  <c r="D995" i="158"/>
  <c r="E995" i="158" s="1"/>
  <c r="B995" i="158"/>
  <c r="J994" i="158"/>
  <c r="I994" i="158"/>
  <c r="H994" i="158"/>
  <c r="F994" i="158"/>
  <c r="D994" i="158"/>
  <c r="E994" i="158" s="1"/>
  <c r="B994" i="158"/>
  <c r="J993" i="158"/>
  <c r="I993" i="158"/>
  <c r="H993" i="158"/>
  <c r="F993" i="158"/>
  <c r="D993" i="158"/>
  <c r="E993" i="158" s="1"/>
  <c r="B993" i="158"/>
  <c r="J992" i="158"/>
  <c r="I992" i="158"/>
  <c r="H992" i="158"/>
  <c r="F992" i="158"/>
  <c r="D992" i="158"/>
  <c r="E992" i="158" s="1"/>
  <c r="B992" i="158"/>
  <c r="J991" i="158"/>
  <c r="I991" i="158"/>
  <c r="H991" i="158"/>
  <c r="F991" i="158"/>
  <c r="D991" i="158"/>
  <c r="E991" i="158" s="1"/>
  <c r="B991" i="158"/>
  <c r="J990" i="158"/>
  <c r="I990" i="158"/>
  <c r="H990" i="158"/>
  <c r="F990" i="158"/>
  <c r="D990" i="158"/>
  <c r="E990" i="158" s="1"/>
  <c r="B990" i="158"/>
  <c r="J989" i="158"/>
  <c r="I989" i="158"/>
  <c r="H989" i="158"/>
  <c r="F989" i="158"/>
  <c r="D989" i="158"/>
  <c r="E989" i="158" s="1"/>
  <c r="B989" i="158"/>
  <c r="J988" i="158"/>
  <c r="I988" i="158"/>
  <c r="H988" i="158"/>
  <c r="F988" i="158"/>
  <c r="D988" i="158"/>
  <c r="E988" i="158" s="1"/>
  <c r="B988" i="158"/>
  <c r="J987" i="158"/>
  <c r="I987" i="158"/>
  <c r="H987" i="158"/>
  <c r="F987" i="158"/>
  <c r="D987" i="158"/>
  <c r="E987" i="158" s="1"/>
  <c r="B987" i="158"/>
  <c r="J986" i="158"/>
  <c r="I986" i="158"/>
  <c r="H986" i="158"/>
  <c r="F986" i="158"/>
  <c r="D986" i="158"/>
  <c r="E986" i="158" s="1"/>
  <c r="B986" i="158"/>
  <c r="J985" i="158"/>
  <c r="I985" i="158"/>
  <c r="H985" i="158"/>
  <c r="F985" i="158"/>
  <c r="D985" i="158"/>
  <c r="E985" i="158" s="1"/>
  <c r="B985" i="158"/>
  <c r="J984" i="158"/>
  <c r="I984" i="158"/>
  <c r="H984" i="158"/>
  <c r="F984" i="158"/>
  <c r="D984" i="158"/>
  <c r="E984" i="158" s="1"/>
  <c r="B984" i="158"/>
  <c r="J983" i="158"/>
  <c r="I983" i="158"/>
  <c r="H983" i="158"/>
  <c r="F983" i="158"/>
  <c r="D983" i="158"/>
  <c r="E983" i="158" s="1"/>
  <c r="B983" i="158"/>
  <c r="J982" i="158"/>
  <c r="I982" i="158"/>
  <c r="H982" i="158"/>
  <c r="F982" i="158"/>
  <c r="D982" i="158"/>
  <c r="E982" i="158" s="1"/>
  <c r="B982" i="158"/>
  <c r="J981" i="158"/>
  <c r="I981" i="158"/>
  <c r="H981" i="158"/>
  <c r="F981" i="158"/>
  <c r="D981" i="158"/>
  <c r="E981" i="158" s="1"/>
  <c r="B981" i="158"/>
  <c r="J980" i="158"/>
  <c r="I980" i="158"/>
  <c r="H980" i="158"/>
  <c r="F980" i="158"/>
  <c r="D980" i="158"/>
  <c r="E980" i="158" s="1"/>
  <c r="B980" i="158"/>
  <c r="J979" i="158"/>
  <c r="I979" i="158"/>
  <c r="H979" i="158"/>
  <c r="F979" i="158"/>
  <c r="D979" i="158"/>
  <c r="E979" i="158" s="1"/>
  <c r="B979" i="158"/>
  <c r="J978" i="158"/>
  <c r="I978" i="158"/>
  <c r="H978" i="158"/>
  <c r="F978" i="158"/>
  <c r="D978" i="158"/>
  <c r="E978" i="158" s="1"/>
  <c r="B978" i="158"/>
  <c r="J977" i="158"/>
  <c r="I977" i="158"/>
  <c r="H977" i="158"/>
  <c r="F977" i="158"/>
  <c r="D977" i="158"/>
  <c r="E977" i="158" s="1"/>
  <c r="B977" i="158"/>
  <c r="J976" i="158"/>
  <c r="I976" i="158"/>
  <c r="H976" i="158"/>
  <c r="F976" i="158"/>
  <c r="D976" i="158"/>
  <c r="E976" i="158" s="1"/>
  <c r="B976" i="158"/>
  <c r="J975" i="158"/>
  <c r="I975" i="158"/>
  <c r="H975" i="158"/>
  <c r="F975" i="158"/>
  <c r="D975" i="158"/>
  <c r="E975" i="158" s="1"/>
  <c r="B975" i="158"/>
  <c r="J974" i="158"/>
  <c r="I974" i="158"/>
  <c r="H974" i="158"/>
  <c r="F974" i="158"/>
  <c r="D974" i="158"/>
  <c r="E974" i="158" s="1"/>
  <c r="B974" i="158"/>
  <c r="J973" i="158"/>
  <c r="I973" i="158"/>
  <c r="H973" i="158"/>
  <c r="F973" i="158"/>
  <c r="D973" i="158"/>
  <c r="E973" i="158" s="1"/>
  <c r="B973" i="158"/>
  <c r="J972" i="158"/>
  <c r="I972" i="158"/>
  <c r="H972" i="158"/>
  <c r="F972" i="158"/>
  <c r="D972" i="158"/>
  <c r="E972" i="158" s="1"/>
  <c r="B972" i="158"/>
  <c r="J971" i="158"/>
  <c r="I971" i="158"/>
  <c r="H971" i="158"/>
  <c r="F971" i="158"/>
  <c r="D971" i="158"/>
  <c r="E971" i="158" s="1"/>
  <c r="B971" i="158"/>
  <c r="J970" i="158"/>
  <c r="I970" i="158"/>
  <c r="H970" i="158"/>
  <c r="F970" i="158"/>
  <c r="D970" i="158"/>
  <c r="E970" i="158" s="1"/>
  <c r="B970" i="158"/>
  <c r="J969" i="158"/>
  <c r="I969" i="158"/>
  <c r="H969" i="158"/>
  <c r="F969" i="158"/>
  <c r="D969" i="158"/>
  <c r="E969" i="158" s="1"/>
  <c r="B969" i="158"/>
  <c r="J968" i="158"/>
  <c r="I968" i="158"/>
  <c r="H968" i="158"/>
  <c r="F968" i="158"/>
  <c r="D968" i="158"/>
  <c r="E968" i="158" s="1"/>
  <c r="B968" i="158"/>
  <c r="J967" i="158"/>
  <c r="I967" i="158"/>
  <c r="H967" i="158"/>
  <c r="F967" i="158"/>
  <c r="D967" i="158"/>
  <c r="E967" i="158" s="1"/>
  <c r="B967" i="158"/>
  <c r="J966" i="158"/>
  <c r="I966" i="158"/>
  <c r="H966" i="158"/>
  <c r="F966" i="158"/>
  <c r="D966" i="158"/>
  <c r="E966" i="158" s="1"/>
  <c r="B966" i="158"/>
  <c r="J965" i="158"/>
  <c r="I965" i="158"/>
  <c r="H965" i="158"/>
  <c r="F965" i="158"/>
  <c r="D965" i="158"/>
  <c r="E965" i="158" s="1"/>
  <c r="B965" i="158"/>
  <c r="J964" i="158"/>
  <c r="I964" i="158"/>
  <c r="H964" i="158"/>
  <c r="F964" i="158"/>
  <c r="D964" i="158"/>
  <c r="E964" i="158" s="1"/>
  <c r="B964" i="158"/>
  <c r="J963" i="158"/>
  <c r="I963" i="158"/>
  <c r="H963" i="158"/>
  <c r="F963" i="158"/>
  <c r="D963" i="158"/>
  <c r="E963" i="158" s="1"/>
  <c r="B963" i="158"/>
  <c r="J962" i="158"/>
  <c r="I962" i="158"/>
  <c r="H962" i="158"/>
  <c r="F962" i="158"/>
  <c r="D962" i="158"/>
  <c r="E962" i="158" s="1"/>
  <c r="B962" i="158"/>
  <c r="J961" i="158"/>
  <c r="I961" i="158"/>
  <c r="H961" i="158"/>
  <c r="F961" i="158"/>
  <c r="D961" i="158"/>
  <c r="E961" i="158" s="1"/>
  <c r="B961" i="158"/>
  <c r="J960" i="158"/>
  <c r="I960" i="158"/>
  <c r="H960" i="158"/>
  <c r="F960" i="158"/>
  <c r="D960" i="158"/>
  <c r="E960" i="158" s="1"/>
  <c r="B960" i="158"/>
  <c r="J959" i="158"/>
  <c r="I959" i="158"/>
  <c r="H959" i="158"/>
  <c r="F959" i="158"/>
  <c r="D959" i="158"/>
  <c r="E959" i="158" s="1"/>
  <c r="B959" i="158"/>
  <c r="J958" i="158"/>
  <c r="I958" i="158"/>
  <c r="H958" i="158"/>
  <c r="F958" i="158"/>
  <c r="D958" i="158"/>
  <c r="E958" i="158" s="1"/>
  <c r="B958" i="158"/>
  <c r="J957" i="158"/>
  <c r="I957" i="158"/>
  <c r="H957" i="158"/>
  <c r="F957" i="158"/>
  <c r="D957" i="158"/>
  <c r="E957" i="158" s="1"/>
  <c r="B957" i="158"/>
  <c r="J956" i="158"/>
  <c r="I956" i="158"/>
  <c r="H956" i="158"/>
  <c r="F956" i="158"/>
  <c r="D956" i="158"/>
  <c r="E956" i="158" s="1"/>
  <c r="B956" i="158"/>
  <c r="J955" i="158"/>
  <c r="I955" i="158"/>
  <c r="H955" i="158"/>
  <c r="F955" i="158"/>
  <c r="D955" i="158"/>
  <c r="E955" i="158" s="1"/>
  <c r="B955" i="158"/>
  <c r="J954" i="158"/>
  <c r="I954" i="158"/>
  <c r="H954" i="158"/>
  <c r="F954" i="158"/>
  <c r="D954" i="158"/>
  <c r="E954" i="158" s="1"/>
  <c r="B954" i="158"/>
  <c r="J953" i="158"/>
  <c r="I953" i="158"/>
  <c r="H953" i="158"/>
  <c r="F953" i="158"/>
  <c r="D953" i="158"/>
  <c r="E953" i="158" s="1"/>
  <c r="B953" i="158"/>
  <c r="J952" i="158"/>
  <c r="I952" i="158"/>
  <c r="H952" i="158"/>
  <c r="F952" i="158"/>
  <c r="D952" i="158"/>
  <c r="E952" i="158" s="1"/>
  <c r="B952" i="158"/>
  <c r="J951" i="158"/>
  <c r="I951" i="158"/>
  <c r="H951" i="158"/>
  <c r="F951" i="158"/>
  <c r="D951" i="158"/>
  <c r="E951" i="158" s="1"/>
  <c r="B951" i="158"/>
  <c r="J950" i="158"/>
  <c r="I950" i="158"/>
  <c r="H950" i="158"/>
  <c r="F950" i="158"/>
  <c r="D950" i="158"/>
  <c r="E950" i="158" s="1"/>
  <c r="B950" i="158"/>
  <c r="J949" i="158"/>
  <c r="I949" i="158"/>
  <c r="H949" i="158"/>
  <c r="F949" i="158"/>
  <c r="D949" i="158"/>
  <c r="E949" i="158" s="1"/>
  <c r="B949" i="158"/>
  <c r="J948" i="158"/>
  <c r="I948" i="158"/>
  <c r="H948" i="158"/>
  <c r="F948" i="158"/>
  <c r="D948" i="158"/>
  <c r="E948" i="158" s="1"/>
  <c r="B948" i="158"/>
  <c r="J947" i="158"/>
  <c r="I947" i="158"/>
  <c r="H947" i="158"/>
  <c r="F947" i="158"/>
  <c r="D947" i="158"/>
  <c r="E947" i="158" s="1"/>
  <c r="B947" i="158"/>
  <c r="J946" i="158"/>
  <c r="I946" i="158"/>
  <c r="H946" i="158"/>
  <c r="F946" i="158"/>
  <c r="D946" i="158"/>
  <c r="E946" i="158" s="1"/>
  <c r="B946" i="158"/>
  <c r="J945" i="158"/>
  <c r="I945" i="158"/>
  <c r="H945" i="158"/>
  <c r="F945" i="158"/>
  <c r="D945" i="158"/>
  <c r="E945" i="158" s="1"/>
  <c r="B945" i="158"/>
  <c r="J944" i="158"/>
  <c r="I944" i="158"/>
  <c r="H944" i="158"/>
  <c r="F944" i="158"/>
  <c r="D944" i="158"/>
  <c r="E944" i="158" s="1"/>
  <c r="B944" i="158"/>
  <c r="J943" i="158"/>
  <c r="I943" i="158"/>
  <c r="H943" i="158"/>
  <c r="F943" i="158"/>
  <c r="D943" i="158"/>
  <c r="E943" i="158" s="1"/>
  <c r="B943" i="158"/>
  <c r="J942" i="158"/>
  <c r="I942" i="158"/>
  <c r="H942" i="158"/>
  <c r="F942" i="158"/>
  <c r="D942" i="158"/>
  <c r="E942" i="158" s="1"/>
  <c r="B942" i="158"/>
  <c r="J941" i="158"/>
  <c r="I941" i="158"/>
  <c r="H941" i="158"/>
  <c r="F941" i="158"/>
  <c r="D941" i="158"/>
  <c r="E941" i="158" s="1"/>
  <c r="B941" i="158"/>
  <c r="J940" i="158"/>
  <c r="I940" i="158"/>
  <c r="H940" i="158"/>
  <c r="F940" i="158"/>
  <c r="D940" i="158"/>
  <c r="E940" i="158" s="1"/>
  <c r="B940" i="158"/>
  <c r="J939" i="158"/>
  <c r="I939" i="158"/>
  <c r="H939" i="158"/>
  <c r="F939" i="158"/>
  <c r="D939" i="158"/>
  <c r="E939" i="158" s="1"/>
  <c r="B939" i="158"/>
  <c r="J938" i="158"/>
  <c r="I938" i="158"/>
  <c r="H938" i="158"/>
  <c r="F938" i="158"/>
  <c r="D938" i="158"/>
  <c r="E938" i="158" s="1"/>
  <c r="B938" i="158"/>
  <c r="J937" i="158"/>
  <c r="I937" i="158"/>
  <c r="H937" i="158"/>
  <c r="F937" i="158"/>
  <c r="D937" i="158"/>
  <c r="E937" i="158" s="1"/>
  <c r="B937" i="158"/>
  <c r="J936" i="158"/>
  <c r="I936" i="158"/>
  <c r="H936" i="158"/>
  <c r="F936" i="158"/>
  <c r="D936" i="158"/>
  <c r="E936" i="158" s="1"/>
  <c r="B936" i="158"/>
  <c r="J935" i="158"/>
  <c r="I935" i="158"/>
  <c r="H935" i="158"/>
  <c r="F935" i="158"/>
  <c r="D935" i="158"/>
  <c r="E935" i="158" s="1"/>
  <c r="B935" i="158"/>
  <c r="J934" i="158"/>
  <c r="I934" i="158"/>
  <c r="H934" i="158"/>
  <c r="F934" i="158"/>
  <c r="D934" i="158"/>
  <c r="E934" i="158" s="1"/>
  <c r="B934" i="158"/>
  <c r="J933" i="158"/>
  <c r="I933" i="158"/>
  <c r="H933" i="158"/>
  <c r="F933" i="158"/>
  <c r="D933" i="158"/>
  <c r="E933" i="158" s="1"/>
  <c r="B933" i="158"/>
  <c r="J932" i="158"/>
  <c r="I932" i="158"/>
  <c r="H932" i="158"/>
  <c r="F932" i="158"/>
  <c r="D932" i="158"/>
  <c r="E932" i="158" s="1"/>
  <c r="B932" i="158"/>
  <c r="J931" i="158"/>
  <c r="I931" i="158"/>
  <c r="H931" i="158"/>
  <c r="F931" i="158"/>
  <c r="D931" i="158"/>
  <c r="E931" i="158" s="1"/>
  <c r="B931" i="158"/>
  <c r="J930" i="158"/>
  <c r="I930" i="158"/>
  <c r="H930" i="158"/>
  <c r="F930" i="158"/>
  <c r="D930" i="158"/>
  <c r="E930" i="158" s="1"/>
  <c r="B930" i="158"/>
  <c r="J929" i="158"/>
  <c r="I929" i="158"/>
  <c r="H929" i="158"/>
  <c r="F929" i="158"/>
  <c r="D929" i="158"/>
  <c r="E929" i="158" s="1"/>
  <c r="B929" i="158"/>
  <c r="J928" i="158"/>
  <c r="I928" i="158"/>
  <c r="H928" i="158"/>
  <c r="F928" i="158"/>
  <c r="D928" i="158"/>
  <c r="E928" i="158" s="1"/>
  <c r="B928" i="158"/>
  <c r="J927" i="158"/>
  <c r="I927" i="158"/>
  <c r="H927" i="158"/>
  <c r="F927" i="158"/>
  <c r="D927" i="158"/>
  <c r="E927" i="158" s="1"/>
  <c r="B927" i="158"/>
  <c r="J926" i="158"/>
  <c r="I926" i="158"/>
  <c r="H926" i="158"/>
  <c r="F926" i="158"/>
  <c r="D926" i="158"/>
  <c r="E926" i="158" s="1"/>
  <c r="B926" i="158"/>
  <c r="J925" i="158"/>
  <c r="I925" i="158"/>
  <c r="H925" i="158"/>
  <c r="F925" i="158"/>
  <c r="D925" i="158"/>
  <c r="E925" i="158" s="1"/>
  <c r="B925" i="158"/>
  <c r="J924" i="158"/>
  <c r="I924" i="158"/>
  <c r="H924" i="158"/>
  <c r="F924" i="158"/>
  <c r="D924" i="158"/>
  <c r="E924" i="158" s="1"/>
  <c r="B924" i="158"/>
  <c r="J923" i="158"/>
  <c r="I923" i="158"/>
  <c r="H923" i="158"/>
  <c r="F923" i="158"/>
  <c r="D923" i="158"/>
  <c r="E923" i="158" s="1"/>
  <c r="B923" i="158"/>
  <c r="J922" i="158"/>
  <c r="I922" i="158"/>
  <c r="H922" i="158"/>
  <c r="F922" i="158"/>
  <c r="D922" i="158"/>
  <c r="E922" i="158" s="1"/>
  <c r="B922" i="158"/>
  <c r="J921" i="158"/>
  <c r="I921" i="158"/>
  <c r="H921" i="158"/>
  <c r="F921" i="158"/>
  <c r="D921" i="158"/>
  <c r="E921" i="158" s="1"/>
  <c r="B921" i="158"/>
  <c r="J920" i="158"/>
  <c r="I920" i="158"/>
  <c r="H920" i="158"/>
  <c r="F920" i="158"/>
  <c r="D920" i="158"/>
  <c r="E920" i="158" s="1"/>
  <c r="B920" i="158"/>
  <c r="J919" i="158"/>
  <c r="I919" i="158"/>
  <c r="H919" i="158"/>
  <c r="F919" i="158"/>
  <c r="D919" i="158"/>
  <c r="E919" i="158" s="1"/>
  <c r="B919" i="158"/>
  <c r="J918" i="158"/>
  <c r="I918" i="158"/>
  <c r="H918" i="158"/>
  <c r="F918" i="158"/>
  <c r="D918" i="158"/>
  <c r="E918" i="158" s="1"/>
  <c r="B918" i="158"/>
  <c r="J917" i="158"/>
  <c r="I917" i="158"/>
  <c r="H917" i="158"/>
  <c r="F917" i="158"/>
  <c r="D917" i="158"/>
  <c r="E917" i="158" s="1"/>
  <c r="B917" i="158"/>
  <c r="J916" i="158"/>
  <c r="I916" i="158"/>
  <c r="H916" i="158"/>
  <c r="F916" i="158"/>
  <c r="D916" i="158"/>
  <c r="E916" i="158" s="1"/>
  <c r="B916" i="158"/>
  <c r="J915" i="158"/>
  <c r="I915" i="158"/>
  <c r="H915" i="158"/>
  <c r="F915" i="158"/>
  <c r="D915" i="158"/>
  <c r="E915" i="158" s="1"/>
  <c r="B915" i="158"/>
  <c r="J914" i="158"/>
  <c r="I914" i="158"/>
  <c r="H914" i="158"/>
  <c r="F914" i="158"/>
  <c r="D914" i="158"/>
  <c r="E914" i="158" s="1"/>
  <c r="B914" i="158"/>
  <c r="J913" i="158"/>
  <c r="I913" i="158"/>
  <c r="H913" i="158"/>
  <c r="F913" i="158"/>
  <c r="D913" i="158"/>
  <c r="E913" i="158" s="1"/>
  <c r="B913" i="158"/>
  <c r="J912" i="158"/>
  <c r="I912" i="158"/>
  <c r="H912" i="158"/>
  <c r="F912" i="158"/>
  <c r="D912" i="158"/>
  <c r="E912" i="158" s="1"/>
  <c r="B912" i="158"/>
  <c r="J911" i="158"/>
  <c r="I911" i="158"/>
  <c r="H911" i="158"/>
  <c r="F911" i="158"/>
  <c r="D911" i="158"/>
  <c r="E911" i="158" s="1"/>
  <c r="B911" i="158"/>
  <c r="J910" i="158"/>
  <c r="I910" i="158"/>
  <c r="H910" i="158"/>
  <c r="F910" i="158"/>
  <c r="D910" i="158"/>
  <c r="E910" i="158" s="1"/>
  <c r="B910" i="158"/>
  <c r="J909" i="158"/>
  <c r="I909" i="158"/>
  <c r="H909" i="158"/>
  <c r="F909" i="158"/>
  <c r="D909" i="158"/>
  <c r="E909" i="158" s="1"/>
  <c r="B909" i="158"/>
  <c r="J908" i="158"/>
  <c r="I908" i="158"/>
  <c r="H908" i="158"/>
  <c r="F908" i="158"/>
  <c r="D908" i="158"/>
  <c r="E908" i="158" s="1"/>
  <c r="B908" i="158"/>
  <c r="J907" i="158"/>
  <c r="I907" i="158"/>
  <c r="H907" i="158"/>
  <c r="F907" i="158"/>
  <c r="D907" i="158"/>
  <c r="E907" i="158" s="1"/>
  <c r="B907" i="158"/>
  <c r="J906" i="158"/>
  <c r="I906" i="158"/>
  <c r="H906" i="158"/>
  <c r="F906" i="158"/>
  <c r="D906" i="158"/>
  <c r="E906" i="158" s="1"/>
  <c r="B906" i="158"/>
  <c r="J905" i="158"/>
  <c r="I905" i="158"/>
  <c r="H905" i="158"/>
  <c r="F905" i="158"/>
  <c r="D905" i="158"/>
  <c r="E905" i="158" s="1"/>
  <c r="B905" i="158"/>
  <c r="J904" i="158"/>
  <c r="I904" i="158"/>
  <c r="H904" i="158"/>
  <c r="F904" i="158"/>
  <c r="D904" i="158"/>
  <c r="E904" i="158" s="1"/>
  <c r="B904" i="158"/>
  <c r="J903" i="158"/>
  <c r="I903" i="158"/>
  <c r="H903" i="158"/>
  <c r="F903" i="158"/>
  <c r="D903" i="158"/>
  <c r="E903" i="158" s="1"/>
  <c r="B903" i="158"/>
  <c r="J902" i="158"/>
  <c r="I902" i="158"/>
  <c r="H902" i="158"/>
  <c r="F902" i="158"/>
  <c r="D902" i="158"/>
  <c r="E902" i="158" s="1"/>
  <c r="B902" i="158"/>
  <c r="J901" i="158"/>
  <c r="I901" i="158"/>
  <c r="H901" i="158"/>
  <c r="F901" i="158"/>
  <c r="D901" i="158"/>
  <c r="E901" i="158" s="1"/>
  <c r="B901" i="158"/>
  <c r="J900" i="158"/>
  <c r="I900" i="158"/>
  <c r="H900" i="158"/>
  <c r="F900" i="158"/>
  <c r="D900" i="158"/>
  <c r="E900" i="158" s="1"/>
  <c r="B900" i="158"/>
  <c r="J899" i="158"/>
  <c r="I899" i="158"/>
  <c r="H899" i="158"/>
  <c r="F899" i="158"/>
  <c r="D899" i="158"/>
  <c r="E899" i="158" s="1"/>
  <c r="B899" i="158"/>
  <c r="J898" i="158"/>
  <c r="I898" i="158"/>
  <c r="H898" i="158"/>
  <c r="F898" i="158"/>
  <c r="D898" i="158"/>
  <c r="E898" i="158" s="1"/>
  <c r="B898" i="158"/>
  <c r="J897" i="158"/>
  <c r="I897" i="158"/>
  <c r="H897" i="158"/>
  <c r="F897" i="158"/>
  <c r="D897" i="158"/>
  <c r="E897" i="158" s="1"/>
  <c r="B897" i="158"/>
  <c r="J896" i="158"/>
  <c r="I896" i="158"/>
  <c r="H896" i="158"/>
  <c r="F896" i="158"/>
  <c r="D896" i="158"/>
  <c r="E896" i="158" s="1"/>
  <c r="B896" i="158"/>
  <c r="J895" i="158"/>
  <c r="I895" i="158"/>
  <c r="H895" i="158"/>
  <c r="F895" i="158"/>
  <c r="D895" i="158"/>
  <c r="E895" i="158" s="1"/>
  <c r="B895" i="158"/>
  <c r="J894" i="158"/>
  <c r="I894" i="158"/>
  <c r="H894" i="158"/>
  <c r="F894" i="158"/>
  <c r="D894" i="158"/>
  <c r="E894" i="158" s="1"/>
  <c r="B894" i="158"/>
  <c r="J893" i="158"/>
  <c r="I893" i="158"/>
  <c r="H893" i="158"/>
  <c r="F893" i="158"/>
  <c r="D893" i="158"/>
  <c r="E893" i="158" s="1"/>
  <c r="B893" i="158"/>
  <c r="J892" i="158"/>
  <c r="I892" i="158"/>
  <c r="H892" i="158"/>
  <c r="F892" i="158"/>
  <c r="D892" i="158"/>
  <c r="E892" i="158" s="1"/>
  <c r="B892" i="158"/>
  <c r="J891" i="158"/>
  <c r="I891" i="158"/>
  <c r="H891" i="158"/>
  <c r="F891" i="158"/>
  <c r="D891" i="158"/>
  <c r="E891" i="158" s="1"/>
  <c r="B891" i="158"/>
  <c r="J890" i="158"/>
  <c r="I890" i="158"/>
  <c r="H890" i="158"/>
  <c r="F890" i="158"/>
  <c r="D890" i="158"/>
  <c r="E890" i="158" s="1"/>
  <c r="B890" i="158"/>
  <c r="J889" i="158"/>
  <c r="I889" i="158"/>
  <c r="H889" i="158"/>
  <c r="F889" i="158"/>
  <c r="D889" i="158"/>
  <c r="E889" i="158" s="1"/>
  <c r="B889" i="158"/>
  <c r="J888" i="158"/>
  <c r="I888" i="158"/>
  <c r="H888" i="158"/>
  <c r="F888" i="158"/>
  <c r="D888" i="158"/>
  <c r="E888" i="158" s="1"/>
  <c r="B888" i="158"/>
  <c r="J887" i="158"/>
  <c r="I887" i="158"/>
  <c r="H887" i="158"/>
  <c r="F887" i="158"/>
  <c r="D887" i="158"/>
  <c r="E887" i="158" s="1"/>
  <c r="B887" i="158"/>
  <c r="J886" i="158"/>
  <c r="I886" i="158"/>
  <c r="H886" i="158"/>
  <c r="F886" i="158"/>
  <c r="D886" i="158"/>
  <c r="E886" i="158" s="1"/>
  <c r="B886" i="158"/>
  <c r="J885" i="158"/>
  <c r="I885" i="158"/>
  <c r="H885" i="158"/>
  <c r="F885" i="158"/>
  <c r="D885" i="158"/>
  <c r="E885" i="158" s="1"/>
  <c r="B885" i="158"/>
  <c r="J884" i="158"/>
  <c r="I884" i="158"/>
  <c r="H884" i="158"/>
  <c r="F884" i="158"/>
  <c r="D884" i="158"/>
  <c r="E884" i="158" s="1"/>
  <c r="B884" i="158"/>
  <c r="J883" i="158"/>
  <c r="I883" i="158"/>
  <c r="H883" i="158"/>
  <c r="F883" i="158"/>
  <c r="D883" i="158"/>
  <c r="E883" i="158" s="1"/>
  <c r="B883" i="158"/>
  <c r="J882" i="158"/>
  <c r="I882" i="158"/>
  <c r="H882" i="158"/>
  <c r="F882" i="158"/>
  <c r="D882" i="158"/>
  <c r="E882" i="158" s="1"/>
  <c r="B882" i="158"/>
  <c r="J881" i="158"/>
  <c r="I881" i="158"/>
  <c r="H881" i="158"/>
  <c r="F881" i="158"/>
  <c r="D881" i="158"/>
  <c r="E881" i="158" s="1"/>
  <c r="B881" i="158"/>
  <c r="J880" i="158"/>
  <c r="I880" i="158"/>
  <c r="H880" i="158"/>
  <c r="F880" i="158"/>
  <c r="D880" i="158"/>
  <c r="E880" i="158" s="1"/>
  <c r="B880" i="158"/>
  <c r="J879" i="158"/>
  <c r="I879" i="158"/>
  <c r="H879" i="158"/>
  <c r="F879" i="158"/>
  <c r="D879" i="158"/>
  <c r="E879" i="158" s="1"/>
  <c r="B879" i="158"/>
  <c r="J878" i="158"/>
  <c r="I878" i="158"/>
  <c r="H878" i="158"/>
  <c r="F878" i="158"/>
  <c r="D878" i="158"/>
  <c r="E878" i="158" s="1"/>
  <c r="B878" i="158"/>
  <c r="J877" i="158"/>
  <c r="I877" i="158"/>
  <c r="H877" i="158"/>
  <c r="F877" i="158"/>
  <c r="D877" i="158"/>
  <c r="E877" i="158" s="1"/>
  <c r="B877" i="158"/>
  <c r="J876" i="158"/>
  <c r="I876" i="158"/>
  <c r="H876" i="158"/>
  <c r="F876" i="158"/>
  <c r="D876" i="158"/>
  <c r="E876" i="158" s="1"/>
  <c r="B876" i="158"/>
  <c r="J875" i="158"/>
  <c r="I875" i="158"/>
  <c r="H875" i="158"/>
  <c r="F875" i="158"/>
  <c r="D875" i="158"/>
  <c r="E875" i="158" s="1"/>
  <c r="B875" i="158"/>
  <c r="J874" i="158"/>
  <c r="I874" i="158"/>
  <c r="H874" i="158"/>
  <c r="F874" i="158"/>
  <c r="D874" i="158"/>
  <c r="E874" i="158" s="1"/>
  <c r="B874" i="158"/>
  <c r="J873" i="158"/>
  <c r="I873" i="158"/>
  <c r="H873" i="158"/>
  <c r="F873" i="158"/>
  <c r="D873" i="158"/>
  <c r="E873" i="158" s="1"/>
  <c r="B873" i="158"/>
  <c r="J872" i="158"/>
  <c r="I872" i="158"/>
  <c r="H872" i="158"/>
  <c r="F872" i="158"/>
  <c r="D872" i="158"/>
  <c r="E872" i="158" s="1"/>
  <c r="B872" i="158"/>
  <c r="J871" i="158"/>
  <c r="I871" i="158"/>
  <c r="H871" i="158"/>
  <c r="F871" i="158"/>
  <c r="D871" i="158"/>
  <c r="E871" i="158" s="1"/>
  <c r="B871" i="158"/>
  <c r="J870" i="158"/>
  <c r="I870" i="158"/>
  <c r="H870" i="158"/>
  <c r="F870" i="158"/>
  <c r="D870" i="158"/>
  <c r="E870" i="158" s="1"/>
  <c r="B870" i="158"/>
  <c r="J869" i="158"/>
  <c r="I869" i="158"/>
  <c r="H869" i="158"/>
  <c r="F869" i="158"/>
  <c r="D869" i="158"/>
  <c r="E869" i="158" s="1"/>
  <c r="B869" i="158"/>
  <c r="J868" i="158"/>
  <c r="I868" i="158"/>
  <c r="H868" i="158"/>
  <c r="F868" i="158"/>
  <c r="D868" i="158"/>
  <c r="E868" i="158" s="1"/>
  <c r="B868" i="158"/>
  <c r="J867" i="158"/>
  <c r="I867" i="158"/>
  <c r="H867" i="158"/>
  <c r="F867" i="158"/>
  <c r="D867" i="158"/>
  <c r="E867" i="158" s="1"/>
  <c r="B867" i="158"/>
  <c r="J866" i="158"/>
  <c r="I866" i="158"/>
  <c r="H866" i="158"/>
  <c r="F866" i="158"/>
  <c r="D866" i="158"/>
  <c r="E866" i="158" s="1"/>
  <c r="B866" i="158"/>
  <c r="J865" i="158"/>
  <c r="I865" i="158"/>
  <c r="H865" i="158"/>
  <c r="F865" i="158"/>
  <c r="D865" i="158"/>
  <c r="E865" i="158" s="1"/>
  <c r="B865" i="158"/>
  <c r="J864" i="158"/>
  <c r="I864" i="158"/>
  <c r="H864" i="158"/>
  <c r="F864" i="158"/>
  <c r="D864" i="158"/>
  <c r="E864" i="158" s="1"/>
  <c r="B864" i="158"/>
  <c r="J863" i="158"/>
  <c r="I863" i="158"/>
  <c r="H863" i="158"/>
  <c r="F863" i="158"/>
  <c r="D863" i="158"/>
  <c r="E863" i="158" s="1"/>
  <c r="B863" i="158"/>
  <c r="J862" i="158"/>
  <c r="I862" i="158"/>
  <c r="H862" i="158"/>
  <c r="F862" i="158"/>
  <c r="D862" i="158"/>
  <c r="E862" i="158" s="1"/>
  <c r="B862" i="158"/>
  <c r="J861" i="158"/>
  <c r="I861" i="158"/>
  <c r="H861" i="158"/>
  <c r="F861" i="158"/>
  <c r="D861" i="158"/>
  <c r="E861" i="158" s="1"/>
  <c r="B861" i="158"/>
  <c r="J860" i="158"/>
  <c r="I860" i="158"/>
  <c r="H860" i="158"/>
  <c r="F860" i="158"/>
  <c r="D860" i="158"/>
  <c r="E860" i="158" s="1"/>
  <c r="B860" i="158"/>
  <c r="J859" i="158"/>
  <c r="I859" i="158"/>
  <c r="H859" i="158"/>
  <c r="F859" i="158"/>
  <c r="D859" i="158"/>
  <c r="E859" i="158" s="1"/>
  <c r="B859" i="158"/>
  <c r="J858" i="158"/>
  <c r="I858" i="158"/>
  <c r="H858" i="158"/>
  <c r="F858" i="158"/>
  <c r="D858" i="158"/>
  <c r="E858" i="158" s="1"/>
  <c r="B858" i="158"/>
  <c r="J857" i="158"/>
  <c r="I857" i="158"/>
  <c r="H857" i="158"/>
  <c r="F857" i="158"/>
  <c r="D857" i="158"/>
  <c r="E857" i="158" s="1"/>
  <c r="B857" i="158"/>
  <c r="J856" i="158"/>
  <c r="I856" i="158"/>
  <c r="H856" i="158"/>
  <c r="F856" i="158"/>
  <c r="D856" i="158"/>
  <c r="E856" i="158" s="1"/>
  <c r="B856" i="158"/>
  <c r="J855" i="158"/>
  <c r="I855" i="158"/>
  <c r="H855" i="158"/>
  <c r="F855" i="158"/>
  <c r="D855" i="158"/>
  <c r="E855" i="158" s="1"/>
  <c r="B855" i="158"/>
  <c r="J854" i="158"/>
  <c r="I854" i="158"/>
  <c r="H854" i="158"/>
  <c r="F854" i="158"/>
  <c r="D854" i="158"/>
  <c r="E854" i="158" s="1"/>
  <c r="B854" i="158"/>
  <c r="J853" i="158"/>
  <c r="I853" i="158"/>
  <c r="H853" i="158"/>
  <c r="F853" i="158"/>
  <c r="D853" i="158"/>
  <c r="E853" i="158" s="1"/>
  <c r="B853" i="158"/>
  <c r="J852" i="158"/>
  <c r="I852" i="158"/>
  <c r="H852" i="158"/>
  <c r="F852" i="158"/>
  <c r="D852" i="158"/>
  <c r="E852" i="158" s="1"/>
  <c r="B852" i="158"/>
  <c r="J851" i="158"/>
  <c r="I851" i="158"/>
  <c r="H851" i="158"/>
  <c r="F851" i="158"/>
  <c r="D851" i="158"/>
  <c r="E851" i="158" s="1"/>
  <c r="B851" i="158"/>
  <c r="J850" i="158"/>
  <c r="I850" i="158"/>
  <c r="H850" i="158"/>
  <c r="F850" i="158"/>
  <c r="D850" i="158"/>
  <c r="E850" i="158" s="1"/>
  <c r="B850" i="158"/>
  <c r="J849" i="158"/>
  <c r="I849" i="158"/>
  <c r="H849" i="158"/>
  <c r="F849" i="158"/>
  <c r="D849" i="158"/>
  <c r="E849" i="158" s="1"/>
  <c r="B849" i="158"/>
  <c r="J848" i="158"/>
  <c r="I848" i="158"/>
  <c r="H848" i="158"/>
  <c r="F848" i="158"/>
  <c r="D848" i="158"/>
  <c r="E848" i="158" s="1"/>
  <c r="B848" i="158"/>
  <c r="J847" i="158"/>
  <c r="I847" i="158"/>
  <c r="H847" i="158"/>
  <c r="F847" i="158"/>
  <c r="D847" i="158"/>
  <c r="E847" i="158" s="1"/>
  <c r="B847" i="158"/>
  <c r="J846" i="158"/>
  <c r="I846" i="158"/>
  <c r="H846" i="158"/>
  <c r="F846" i="158"/>
  <c r="D846" i="158"/>
  <c r="E846" i="158" s="1"/>
  <c r="B846" i="158"/>
  <c r="J845" i="158"/>
  <c r="I845" i="158"/>
  <c r="H845" i="158"/>
  <c r="F845" i="158"/>
  <c r="D845" i="158"/>
  <c r="E845" i="158" s="1"/>
  <c r="B845" i="158"/>
  <c r="J844" i="158"/>
  <c r="I844" i="158"/>
  <c r="H844" i="158"/>
  <c r="F844" i="158"/>
  <c r="D844" i="158"/>
  <c r="E844" i="158" s="1"/>
  <c r="B844" i="158"/>
  <c r="J843" i="158"/>
  <c r="I843" i="158"/>
  <c r="H843" i="158"/>
  <c r="F843" i="158"/>
  <c r="D843" i="158"/>
  <c r="E843" i="158" s="1"/>
  <c r="B843" i="158"/>
  <c r="J842" i="158"/>
  <c r="I842" i="158"/>
  <c r="H842" i="158"/>
  <c r="F842" i="158"/>
  <c r="D842" i="158"/>
  <c r="E842" i="158" s="1"/>
  <c r="B842" i="158"/>
  <c r="J841" i="158"/>
  <c r="I841" i="158"/>
  <c r="H841" i="158"/>
  <c r="F841" i="158"/>
  <c r="D841" i="158"/>
  <c r="E841" i="158" s="1"/>
  <c r="B841" i="158"/>
  <c r="J840" i="158"/>
  <c r="I840" i="158"/>
  <c r="H840" i="158"/>
  <c r="F840" i="158"/>
  <c r="D840" i="158"/>
  <c r="E840" i="158" s="1"/>
  <c r="B840" i="158"/>
  <c r="J839" i="158"/>
  <c r="I839" i="158"/>
  <c r="H839" i="158"/>
  <c r="F839" i="158"/>
  <c r="D839" i="158"/>
  <c r="E839" i="158" s="1"/>
  <c r="B839" i="158"/>
  <c r="J838" i="158"/>
  <c r="I838" i="158"/>
  <c r="H838" i="158"/>
  <c r="F838" i="158"/>
  <c r="D838" i="158"/>
  <c r="E838" i="158" s="1"/>
  <c r="B838" i="158"/>
  <c r="J837" i="158"/>
  <c r="I837" i="158"/>
  <c r="H837" i="158"/>
  <c r="F837" i="158"/>
  <c r="D837" i="158"/>
  <c r="E837" i="158" s="1"/>
  <c r="B837" i="158"/>
  <c r="J836" i="158"/>
  <c r="I836" i="158"/>
  <c r="H836" i="158"/>
  <c r="F836" i="158"/>
  <c r="D836" i="158"/>
  <c r="E836" i="158" s="1"/>
  <c r="B836" i="158"/>
  <c r="J835" i="158"/>
  <c r="I835" i="158"/>
  <c r="H835" i="158"/>
  <c r="F835" i="158"/>
  <c r="D835" i="158"/>
  <c r="E835" i="158" s="1"/>
  <c r="B835" i="158"/>
  <c r="J834" i="158"/>
  <c r="I834" i="158"/>
  <c r="H834" i="158"/>
  <c r="F834" i="158"/>
  <c r="D834" i="158"/>
  <c r="E834" i="158" s="1"/>
  <c r="B834" i="158"/>
  <c r="J833" i="158"/>
  <c r="I833" i="158"/>
  <c r="H833" i="158"/>
  <c r="F833" i="158"/>
  <c r="D833" i="158"/>
  <c r="E833" i="158" s="1"/>
  <c r="B833" i="158"/>
  <c r="J832" i="158"/>
  <c r="I832" i="158"/>
  <c r="H832" i="158"/>
  <c r="F832" i="158"/>
  <c r="D832" i="158"/>
  <c r="E832" i="158" s="1"/>
  <c r="B832" i="158"/>
  <c r="J831" i="158"/>
  <c r="I831" i="158"/>
  <c r="H831" i="158"/>
  <c r="F831" i="158"/>
  <c r="D831" i="158"/>
  <c r="E831" i="158" s="1"/>
  <c r="B831" i="158"/>
  <c r="J830" i="158"/>
  <c r="I830" i="158"/>
  <c r="H830" i="158"/>
  <c r="F830" i="158"/>
  <c r="D830" i="158"/>
  <c r="E830" i="158" s="1"/>
  <c r="B830" i="158"/>
  <c r="J829" i="158"/>
  <c r="I829" i="158"/>
  <c r="H829" i="158"/>
  <c r="F829" i="158"/>
  <c r="D829" i="158"/>
  <c r="E829" i="158" s="1"/>
  <c r="B829" i="158"/>
  <c r="J828" i="158"/>
  <c r="I828" i="158"/>
  <c r="H828" i="158"/>
  <c r="F828" i="158"/>
  <c r="D828" i="158"/>
  <c r="E828" i="158" s="1"/>
  <c r="B828" i="158"/>
  <c r="J827" i="158"/>
  <c r="I827" i="158"/>
  <c r="H827" i="158"/>
  <c r="F827" i="158"/>
  <c r="D827" i="158"/>
  <c r="E827" i="158" s="1"/>
  <c r="B827" i="158"/>
  <c r="J826" i="158"/>
  <c r="I826" i="158"/>
  <c r="H826" i="158"/>
  <c r="F826" i="158"/>
  <c r="D826" i="158"/>
  <c r="E826" i="158" s="1"/>
  <c r="B826" i="158"/>
  <c r="J825" i="158"/>
  <c r="I825" i="158"/>
  <c r="H825" i="158"/>
  <c r="F825" i="158"/>
  <c r="D825" i="158"/>
  <c r="E825" i="158" s="1"/>
  <c r="B825" i="158"/>
  <c r="J824" i="158"/>
  <c r="I824" i="158"/>
  <c r="H824" i="158"/>
  <c r="F824" i="158"/>
  <c r="D824" i="158"/>
  <c r="E824" i="158" s="1"/>
  <c r="B824" i="158"/>
  <c r="J823" i="158"/>
  <c r="I823" i="158"/>
  <c r="H823" i="158"/>
  <c r="F823" i="158"/>
  <c r="D823" i="158"/>
  <c r="E823" i="158" s="1"/>
  <c r="B823" i="158"/>
  <c r="J822" i="158"/>
  <c r="I822" i="158"/>
  <c r="H822" i="158"/>
  <c r="F822" i="158"/>
  <c r="D822" i="158"/>
  <c r="E822" i="158" s="1"/>
  <c r="B822" i="158"/>
  <c r="J821" i="158"/>
  <c r="I821" i="158"/>
  <c r="H821" i="158"/>
  <c r="F821" i="158"/>
  <c r="D821" i="158"/>
  <c r="E821" i="158" s="1"/>
  <c r="B821" i="158"/>
  <c r="J820" i="158"/>
  <c r="I820" i="158"/>
  <c r="H820" i="158"/>
  <c r="F820" i="158"/>
  <c r="D820" i="158"/>
  <c r="E820" i="158" s="1"/>
  <c r="B820" i="158"/>
  <c r="J819" i="158"/>
  <c r="I819" i="158"/>
  <c r="H819" i="158"/>
  <c r="F819" i="158"/>
  <c r="D819" i="158"/>
  <c r="E819" i="158" s="1"/>
  <c r="B819" i="158"/>
  <c r="J818" i="158"/>
  <c r="I818" i="158"/>
  <c r="H818" i="158"/>
  <c r="F818" i="158"/>
  <c r="D818" i="158"/>
  <c r="E818" i="158" s="1"/>
  <c r="B818" i="158"/>
  <c r="J817" i="158"/>
  <c r="I817" i="158"/>
  <c r="H817" i="158"/>
  <c r="F817" i="158"/>
  <c r="D817" i="158"/>
  <c r="E817" i="158" s="1"/>
  <c r="B817" i="158"/>
  <c r="J816" i="158"/>
  <c r="I816" i="158"/>
  <c r="H816" i="158"/>
  <c r="F816" i="158"/>
  <c r="D816" i="158"/>
  <c r="E816" i="158" s="1"/>
  <c r="B816" i="158"/>
  <c r="J815" i="158"/>
  <c r="I815" i="158"/>
  <c r="H815" i="158"/>
  <c r="F815" i="158"/>
  <c r="D815" i="158"/>
  <c r="E815" i="158" s="1"/>
  <c r="B815" i="158"/>
  <c r="J814" i="158"/>
  <c r="I814" i="158"/>
  <c r="H814" i="158"/>
  <c r="F814" i="158"/>
  <c r="D814" i="158"/>
  <c r="E814" i="158" s="1"/>
  <c r="B814" i="158"/>
  <c r="J813" i="158"/>
  <c r="I813" i="158"/>
  <c r="H813" i="158"/>
  <c r="F813" i="158"/>
  <c r="D813" i="158"/>
  <c r="E813" i="158" s="1"/>
  <c r="B813" i="158"/>
  <c r="J812" i="158"/>
  <c r="I812" i="158"/>
  <c r="H812" i="158"/>
  <c r="F812" i="158"/>
  <c r="D812" i="158"/>
  <c r="E812" i="158" s="1"/>
  <c r="B812" i="158"/>
  <c r="J811" i="158"/>
  <c r="I811" i="158"/>
  <c r="H811" i="158"/>
  <c r="F811" i="158"/>
  <c r="D811" i="158"/>
  <c r="E811" i="158" s="1"/>
  <c r="B811" i="158"/>
  <c r="J810" i="158"/>
  <c r="I810" i="158"/>
  <c r="H810" i="158"/>
  <c r="F810" i="158"/>
  <c r="D810" i="158"/>
  <c r="E810" i="158" s="1"/>
  <c r="B810" i="158"/>
  <c r="J809" i="158"/>
  <c r="I809" i="158"/>
  <c r="H809" i="158"/>
  <c r="F809" i="158"/>
  <c r="D809" i="158"/>
  <c r="E809" i="158" s="1"/>
  <c r="B809" i="158"/>
  <c r="J808" i="158"/>
  <c r="I808" i="158"/>
  <c r="H808" i="158"/>
  <c r="F808" i="158"/>
  <c r="D808" i="158"/>
  <c r="E808" i="158" s="1"/>
  <c r="B808" i="158"/>
  <c r="J807" i="158"/>
  <c r="I807" i="158"/>
  <c r="H807" i="158"/>
  <c r="F807" i="158"/>
  <c r="D807" i="158"/>
  <c r="E807" i="158" s="1"/>
  <c r="B807" i="158"/>
  <c r="J806" i="158"/>
  <c r="I806" i="158"/>
  <c r="H806" i="158"/>
  <c r="F806" i="158"/>
  <c r="D806" i="158"/>
  <c r="E806" i="158" s="1"/>
  <c r="B806" i="158"/>
  <c r="J805" i="158"/>
  <c r="I805" i="158"/>
  <c r="H805" i="158"/>
  <c r="F805" i="158"/>
  <c r="D805" i="158"/>
  <c r="E805" i="158" s="1"/>
  <c r="B805" i="158"/>
  <c r="J804" i="158"/>
  <c r="I804" i="158"/>
  <c r="H804" i="158"/>
  <c r="F804" i="158"/>
  <c r="D804" i="158"/>
  <c r="E804" i="158" s="1"/>
  <c r="B804" i="158"/>
  <c r="J803" i="158"/>
  <c r="I803" i="158"/>
  <c r="H803" i="158"/>
  <c r="F803" i="158"/>
  <c r="D803" i="158"/>
  <c r="E803" i="158" s="1"/>
  <c r="B803" i="158"/>
  <c r="J802" i="158"/>
  <c r="I802" i="158"/>
  <c r="H802" i="158"/>
  <c r="F802" i="158"/>
  <c r="D802" i="158"/>
  <c r="E802" i="158" s="1"/>
  <c r="B802" i="158"/>
  <c r="J801" i="158"/>
  <c r="I801" i="158"/>
  <c r="H801" i="158"/>
  <c r="F801" i="158"/>
  <c r="D801" i="158"/>
  <c r="E801" i="158" s="1"/>
  <c r="B801" i="158"/>
  <c r="J800" i="158"/>
  <c r="I800" i="158"/>
  <c r="H800" i="158"/>
  <c r="F800" i="158"/>
  <c r="D800" i="158"/>
  <c r="E800" i="158" s="1"/>
  <c r="B800" i="158"/>
  <c r="J799" i="158"/>
  <c r="I799" i="158"/>
  <c r="H799" i="158"/>
  <c r="F799" i="158"/>
  <c r="D799" i="158"/>
  <c r="E799" i="158" s="1"/>
  <c r="B799" i="158"/>
  <c r="J798" i="158"/>
  <c r="I798" i="158"/>
  <c r="H798" i="158"/>
  <c r="F798" i="158"/>
  <c r="D798" i="158"/>
  <c r="E798" i="158" s="1"/>
  <c r="B798" i="158"/>
  <c r="J797" i="158"/>
  <c r="I797" i="158"/>
  <c r="H797" i="158"/>
  <c r="F797" i="158"/>
  <c r="D797" i="158"/>
  <c r="E797" i="158" s="1"/>
  <c r="B797" i="158"/>
  <c r="J796" i="158"/>
  <c r="I796" i="158"/>
  <c r="H796" i="158"/>
  <c r="F796" i="158"/>
  <c r="D796" i="158"/>
  <c r="E796" i="158" s="1"/>
  <c r="B796" i="158"/>
  <c r="J795" i="158"/>
  <c r="I795" i="158"/>
  <c r="H795" i="158"/>
  <c r="F795" i="158"/>
  <c r="D795" i="158"/>
  <c r="E795" i="158" s="1"/>
  <c r="B795" i="158"/>
  <c r="J794" i="158"/>
  <c r="I794" i="158"/>
  <c r="H794" i="158"/>
  <c r="F794" i="158"/>
  <c r="D794" i="158"/>
  <c r="E794" i="158" s="1"/>
  <c r="B794" i="158"/>
  <c r="J793" i="158"/>
  <c r="I793" i="158"/>
  <c r="H793" i="158"/>
  <c r="F793" i="158"/>
  <c r="D793" i="158"/>
  <c r="E793" i="158" s="1"/>
  <c r="B793" i="158"/>
  <c r="J792" i="158"/>
  <c r="I792" i="158"/>
  <c r="H792" i="158"/>
  <c r="F792" i="158"/>
  <c r="D792" i="158"/>
  <c r="E792" i="158" s="1"/>
  <c r="B792" i="158"/>
  <c r="J791" i="158"/>
  <c r="I791" i="158"/>
  <c r="H791" i="158"/>
  <c r="F791" i="158"/>
  <c r="D791" i="158"/>
  <c r="E791" i="158" s="1"/>
  <c r="B791" i="158"/>
  <c r="J790" i="158"/>
  <c r="I790" i="158"/>
  <c r="H790" i="158"/>
  <c r="F790" i="158"/>
  <c r="D790" i="158"/>
  <c r="E790" i="158" s="1"/>
  <c r="B790" i="158"/>
  <c r="J789" i="158"/>
  <c r="I789" i="158"/>
  <c r="H789" i="158"/>
  <c r="F789" i="158"/>
  <c r="D789" i="158"/>
  <c r="E789" i="158" s="1"/>
  <c r="B789" i="158"/>
  <c r="J788" i="158"/>
  <c r="I788" i="158"/>
  <c r="H788" i="158"/>
  <c r="F788" i="158"/>
  <c r="D788" i="158"/>
  <c r="E788" i="158" s="1"/>
  <c r="B788" i="158"/>
  <c r="J787" i="158"/>
  <c r="I787" i="158"/>
  <c r="H787" i="158"/>
  <c r="F787" i="158"/>
  <c r="D787" i="158"/>
  <c r="E787" i="158" s="1"/>
  <c r="B787" i="158"/>
  <c r="J786" i="158"/>
  <c r="I786" i="158"/>
  <c r="H786" i="158"/>
  <c r="F786" i="158"/>
  <c r="D786" i="158"/>
  <c r="E786" i="158" s="1"/>
  <c r="B786" i="158"/>
  <c r="J785" i="158"/>
  <c r="I785" i="158"/>
  <c r="H785" i="158"/>
  <c r="F785" i="158"/>
  <c r="D785" i="158"/>
  <c r="E785" i="158" s="1"/>
  <c r="B785" i="158"/>
  <c r="J784" i="158"/>
  <c r="I784" i="158"/>
  <c r="H784" i="158"/>
  <c r="F784" i="158"/>
  <c r="D784" i="158"/>
  <c r="E784" i="158" s="1"/>
  <c r="B784" i="158"/>
  <c r="J783" i="158"/>
  <c r="I783" i="158"/>
  <c r="H783" i="158"/>
  <c r="F783" i="158"/>
  <c r="D783" i="158"/>
  <c r="E783" i="158" s="1"/>
  <c r="B783" i="158"/>
  <c r="J782" i="158"/>
  <c r="I782" i="158"/>
  <c r="H782" i="158"/>
  <c r="F782" i="158"/>
  <c r="D782" i="158"/>
  <c r="E782" i="158" s="1"/>
  <c r="B782" i="158"/>
  <c r="J781" i="158"/>
  <c r="I781" i="158"/>
  <c r="H781" i="158"/>
  <c r="F781" i="158"/>
  <c r="D781" i="158"/>
  <c r="E781" i="158" s="1"/>
  <c r="B781" i="158"/>
  <c r="J780" i="158"/>
  <c r="I780" i="158"/>
  <c r="H780" i="158"/>
  <c r="F780" i="158"/>
  <c r="D780" i="158"/>
  <c r="E780" i="158" s="1"/>
  <c r="B780" i="158"/>
  <c r="J779" i="158"/>
  <c r="I779" i="158"/>
  <c r="H779" i="158"/>
  <c r="F779" i="158"/>
  <c r="D779" i="158"/>
  <c r="E779" i="158" s="1"/>
  <c r="B779" i="158"/>
  <c r="J778" i="158"/>
  <c r="I778" i="158"/>
  <c r="H778" i="158"/>
  <c r="F778" i="158"/>
  <c r="D778" i="158"/>
  <c r="E778" i="158" s="1"/>
  <c r="B778" i="158"/>
  <c r="J777" i="158"/>
  <c r="I777" i="158"/>
  <c r="H777" i="158"/>
  <c r="F777" i="158"/>
  <c r="D777" i="158"/>
  <c r="E777" i="158" s="1"/>
  <c r="B777" i="158"/>
  <c r="J776" i="158"/>
  <c r="I776" i="158"/>
  <c r="H776" i="158"/>
  <c r="F776" i="158"/>
  <c r="D776" i="158"/>
  <c r="E776" i="158" s="1"/>
  <c r="B776" i="158"/>
  <c r="J775" i="158"/>
  <c r="I775" i="158"/>
  <c r="H775" i="158"/>
  <c r="F775" i="158"/>
  <c r="D775" i="158"/>
  <c r="E775" i="158" s="1"/>
  <c r="B775" i="158"/>
  <c r="J774" i="158"/>
  <c r="I774" i="158"/>
  <c r="H774" i="158"/>
  <c r="F774" i="158"/>
  <c r="D774" i="158"/>
  <c r="E774" i="158" s="1"/>
  <c r="B774" i="158"/>
  <c r="J773" i="158"/>
  <c r="I773" i="158"/>
  <c r="H773" i="158"/>
  <c r="F773" i="158"/>
  <c r="D773" i="158"/>
  <c r="E773" i="158" s="1"/>
  <c r="B773" i="158"/>
  <c r="J772" i="158"/>
  <c r="I772" i="158"/>
  <c r="H772" i="158"/>
  <c r="F772" i="158"/>
  <c r="D772" i="158"/>
  <c r="E772" i="158" s="1"/>
  <c r="B772" i="158"/>
  <c r="J771" i="158"/>
  <c r="I771" i="158"/>
  <c r="H771" i="158"/>
  <c r="F771" i="158"/>
  <c r="D771" i="158"/>
  <c r="E771" i="158" s="1"/>
  <c r="B771" i="158"/>
  <c r="J770" i="158"/>
  <c r="I770" i="158"/>
  <c r="H770" i="158"/>
  <c r="F770" i="158"/>
  <c r="D770" i="158"/>
  <c r="E770" i="158" s="1"/>
  <c r="B770" i="158"/>
  <c r="J769" i="158"/>
  <c r="I769" i="158"/>
  <c r="H769" i="158"/>
  <c r="F769" i="158"/>
  <c r="D769" i="158"/>
  <c r="E769" i="158" s="1"/>
  <c r="B769" i="158"/>
  <c r="J768" i="158"/>
  <c r="I768" i="158"/>
  <c r="H768" i="158"/>
  <c r="F768" i="158"/>
  <c r="D768" i="158"/>
  <c r="E768" i="158" s="1"/>
  <c r="B768" i="158"/>
  <c r="J767" i="158"/>
  <c r="I767" i="158"/>
  <c r="H767" i="158"/>
  <c r="F767" i="158"/>
  <c r="D767" i="158"/>
  <c r="E767" i="158" s="1"/>
  <c r="B767" i="158"/>
  <c r="J766" i="158"/>
  <c r="I766" i="158"/>
  <c r="H766" i="158"/>
  <c r="F766" i="158"/>
  <c r="D766" i="158"/>
  <c r="E766" i="158" s="1"/>
  <c r="B766" i="158"/>
  <c r="J765" i="158"/>
  <c r="I765" i="158"/>
  <c r="H765" i="158"/>
  <c r="F765" i="158"/>
  <c r="D765" i="158"/>
  <c r="E765" i="158" s="1"/>
  <c r="B765" i="158"/>
  <c r="J764" i="158"/>
  <c r="I764" i="158"/>
  <c r="H764" i="158"/>
  <c r="F764" i="158"/>
  <c r="D764" i="158"/>
  <c r="E764" i="158" s="1"/>
  <c r="B764" i="158"/>
  <c r="J763" i="158"/>
  <c r="I763" i="158"/>
  <c r="H763" i="158"/>
  <c r="F763" i="158"/>
  <c r="D763" i="158"/>
  <c r="E763" i="158" s="1"/>
  <c r="B763" i="158"/>
  <c r="J762" i="158"/>
  <c r="I762" i="158"/>
  <c r="H762" i="158"/>
  <c r="F762" i="158"/>
  <c r="D762" i="158"/>
  <c r="E762" i="158" s="1"/>
  <c r="B762" i="158"/>
  <c r="J761" i="158"/>
  <c r="I761" i="158"/>
  <c r="H761" i="158"/>
  <c r="F761" i="158"/>
  <c r="D761" i="158"/>
  <c r="E761" i="158" s="1"/>
  <c r="B761" i="158"/>
  <c r="J760" i="158"/>
  <c r="I760" i="158"/>
  <c r="H760" i="158"/>
  <c r="F760" i="158"/>
  <c r="D760" i="158"/>
  <c r="E760" i="158" s="1"/>
  <c r="B760" i="158"/>
  <c r="J759" i="158"/>
  <c r="I759" i="158"/>
  <c r="H759" i="158"/>
  <c r="F759" i="158"/>
  <c r="D759" i="158"/>
  <c r="E759" i="158" s="1"/>
  <c r="B759" i="158"/>
  <c r="J758" i="158"/>
  <c r="I758" i="158"/>
  <c r="H758" i="158"/>
  <c r="F758" i="158"/>
  <c r="D758" i="158"/>
  <c r="E758" i="158" s="1"/>
  <c r="B758" i="158"/>
  <c r="J757" i="158"/>
  <c r="I757" i="158"/>
  <c r="H757" i="158"/>
  <c r="F757" i="158"/>
  <c r="D757" i="158"/>
  <c r="E757" i="158" s="1"/>
  <c r="B757" i="158"/>
  <c r="J756" i="158"/>
  <c r="I756" i="158"/>
  <c r="H756" i="158"/>
  <c r="F756" i="158"/>
  <c r="D756" i="158"/>
  <c r="E756" i="158" s="1"/>
  <c r="B756" i="158"/>
  <c r="J755" i="158"/>
  <c r="I755" i="158"/>
  <c r="H755" i="158"/>
  <c r="F755" i="158"/>
  <c r="D755" i="158"/>
  <c r="E755" i="158" s="1"/>
  <c r="B755" i="158"/>
  <c r="J754" i="158"/>
  <c r="I754" i="158"/>
  <c r="H754" i="158"/>
  <c r="F754" i="158"/>
  <c r="D754" i="158"/>
  <c r="E754" i="158" s="1"/>
  <c r="B754" i="158"/>
  <c r="J753" i="158"/>
  <c r="I753" i="158"/>
  <c r="H753" i="158"/>
  <c r="F753" i="158"/>
  <c r="D753" i="158"/>
  <c r="E753" i="158" s="1"/>
  <c r="B753" i="158"/>
  <c r="J752" i="158"/>
  <c r="I752" i="158"/>
  <c r="H752" i="158"/>
  <c r="F752" i="158"/>
  <c r="D752" i="158"/>
  <c r="E752" i="158" s="1"/>
  <c r="B752" i="158"/>
  <c r="J751" i="158"/>
  <c r="I751" i="158"/>
  <c r="H751" i="158"/>
  <c r="F751" i="158"/>
  <c r="D751" i="158"/>
  <c r="E751" i="158" s="1"/>
  <c r="B751" i="158"/>
  <c r="J750" i="158"/>
  <c r="I750" i="158"/>
  <c r="H750" i="158"/>
  <c r="F750" i="158"/>
  <c r="D750" i="158"/>
  <c r="E750" i="158" s="1"/>
  <c r="B750" i="158"/>
  <c r="J749" i="158"/>
  <c r="I749" i="158"/>
  <c r="H749" i="158"/>
  <c r="F749" i="158"/>
  <c r="D749" i="158"/>
  <c r="E749" i="158" s="1"/>
  <c r="B749" i="158"/>
  <c r="J748" i="158"/>
  <c r="I748" i="158"/>
  <c r="H748" i="158"/>
  <c r="F748" i="158"/>
  <c r="D748" i="158"/>
  <c r="E748" i="158" s="1"/>
  <c r="B748" i="158"/>
  <c r="J747" i="158"/>
  <c r="I747" i="158"/>
  <c r="H747" i="158"/>
  <c r="F747" i="158"/>
  <c r="D747" i="158"/>
  <c r="E747" i="158" s="1"/>
  <c r="B747" i="158"/>
  <c r="J746" i="158"/>
  <c r="I746" i="158"/>
  <c r="H746" i="158"/>
  <c r="F746" i="158"/>
  <c r="D746" i="158"/>
  <c r="E746" i="158" s="1"/>
  <c r="B746" i="158"/>
  <c r="J745" i="158"/>
  <c r="I745" i="158"/>
  <c r="H745" i="158"/>
  <c r="F745" i="158"/>
  <c r="D745" i="158"/>
  <c r="E745" i="158" s="1"/>
  <c r="B745" i="158"/>
  <c r="J744" i="158"/>
  <c r="I744" i="158"/>
  <c r="H744" i="158"/>
  <c r="F744" i="158"/>
  <c r="D744" i="158"/>
  <c r="E744" i="158" s="1"/>
  <c r="B744" i="158"/>
  <c r="J743" i="158"/>
  <c r="I743" i="158"/>
  <c r="H743" i="158"/>
  <c r="F743" i="158"/>
  <c r="D743" i="158"/>
  <c r="E743" i="158" s="1"/>
  <c r="B743" i="158"/>
  <c r="J742" i="158"/>
  <c r="I742" i="158"/>
  <c r="H742" i="158"/>
  <c r="F742" i="158"/>
  <c r="D742" i="158"/>
  <c r="E742" i="158" s="1"/>
  <c r="B742" i="158"/>
  <c r="J741" i="158"/>
  <c r="I741" i="158"/>
  <c r="H741" i="158"/>
  <c r="F741" i="158"/>
  <c r="D741" i="158"/>
  <c r="E741" i="158" s="1"/>
  <c r="B741" i="158"/>
  <c r="J740" i="158"/>
  <c r="I740" i="158"/>
  <c r="H740" i="158"/>
  <c r="F740" i="158"/>
  <c r="D740" i="158"/>
  <c r="E740" i="158" s="1"/>
  <c r="B740" i="158"/>
  <c r="J739" i="158"/>
  <c r="I739" i="158"/>
  <c r="H739" i="158"/>
  <c r="F739" i="158"/>
  <c r="D739" i="158"/>
  <c r="E739" i="158" s="1"/>
  <c r="B739" i="158"/>
  <c r="J738" i="158"/>
  <c r="I738" i="158"/>
  <c r="H738" i="158"/>
  <c r="F738" i="158"/>
  <c r="D738" i="158"/>
  <c r="E738" i="158" s="1"/>
  <c r="B738" i="158"/>
  <c r="J737" i="158"/>
  <c r="I737" i="158"/>
  <c r="H737" i="158"/>
  <c r="F737" i="158"/>
  <c r="D737" i="158"/>
  <c r="E737" i="158" s="1"/>
  <c r="B737" i="158"/>
  <c r="J736" i="158"/>
  <c r="I736" i="158"/>
  <c r="H736" i="158"/>
  <c r="F736" i="158"/>
  <c r="D736" i="158"/>
  <c r="E736" i="158" s="1"/>
  <c r="B736" i="158"/>
  <c r="J735" i="158"/>
  <c r="I735" i="158"/>
  <c r="H735" i="158"/>
  <c r="F735" i="158"/>
  <c r="D735" i="158"/>
  <c r="E735" i="158" s="1"/>
  <c r="B735" i="158"/>
  <c r="J734" i="158"/>
  <c r="I734" i="158"/>
  <c r="H734" i="158"/>
  <c r="F734" i="158"/>
  <c r="D734" i="158"/>
  <c r="E734" i="158" s="1"/>
  <c r="B734" i="158"/>
  <c r="J733" i="158"/>
  <c r="I733" i="158"/>
  <c r="H733" i="158"/>
  <c r="F733" i="158"/>
  <c r="D733" i="158"/>
  <c r="E733" i="158" s="1"/>
  <c r="B733" i="158"/>
  <c r="J732" i="158"/>
  <c r="I732" i="158"/>
  <c r="H732" i="158"/>
  <c r="F732" i="158"/>
  <c r="D732" i="158"/>
  <c r="E732" i="158" s="1"/>
  <c r="B732" i="158"/>
  <c r="J731" i="158"/>
  <c r="I731" i="158"/>
  <c r="H731" i="158"/>
  <c r="F731" i="158"/>
  <c r="D731" i="158"/>
  <c r="E731" i="158" s="1"/>
  <c r="B731" i="158"/>
  <c r="J730" i="158"/>
  <c r="I730" i="158"/>
  <c r="H730" i="158"/>
  <c r="F730" i="158"/>
  <c r="D730" i="158"/>
  <c r="E730" i="158" s="1"/>
  <c r="B730" i="158"/>
  <c r="J729" i="158"/>
  <c r="I729" i="158"/>
  <c r="H729" i="158"/>
  <c r="F729" i="158"/>
  <c r="D729" i="158"/>
  <c r="E729" i="158" s="1"/>
  <c r="B729" i="158"/>
  <c r="J728" i="158"/>
  <c r="I728" i="158"/>
  <c r="H728" i="158"/>
  <c r="F728" i="158"/>
  <c r="D728" i="158"/>
  <c r="E728" i="158" s="1"/>
  <c r="B728" i="158"/>
  <c r="J727" i="158"/>
  <c r="I727" i="158"/>
  <c r="H727" i="158"/>
  <c r="F727" i="158"/>
  <c r="D727" i="158"/>
  <c r="E727" i="158" s="1"/>
  <c r="B727" i="158"/>
  <c r="J726" i="158"/>
  <c r="I726" i="158"/>
  <c r="H726" i="158"/>
  <c r="F726" i="158"/>
  <c r="D726" i="158"/>
  <c r="E726" i="158" s="1"/>
  <c r="B726" i="158"/>
  <c r="J725" i="158"/>
  <c r="I725" i="158"/>
  <c r="H725" i="158"/>
  <c r="F725" i="158"/>
  <c r="D725" i="158"/>
  <c r="E725" i="158" s="1"/>
  <c r="B725" i="158"/>
  <c r="J724" i="158"/>
  <c r="I724" i="158"/>
  <c r="H724" i="158"/>
  <c r="F724" i="158"/>
  <c r="D724" i="158"/>
  <c r="E724" i="158" s="1"/>
  <c r="B724" i="158"/>
  <c r="J723" i="158"/>
  <c r="I723" i="158"/>
  <c r="H723" i="158"/>
  <c r="F723" i="158"/>
  <c r="D723" i="158"/>
  <c r="E723" i="158" s="1"/>
  <c r="B723" i="158"/>
  <c r="J722" i="158"/>
  <c r="I722" i="158"/>
  <c r="H722" i="158"/>
  <c r="F722" i="158"/>
  <c r="D722" i="158"/>
  <c r="E722" i="158" s="1"/>
  <c r="B722" i="158"/>
  <c r="J721" i="158"/>
  <c r="I721" i="158"/>
  <c r="H721" i="158"/>
  <c r="F721" i="158"/>
  <c r="D721" i="158"/>
  <c r="E721" i="158" s="1"/>
  <c r="B721" i="158"/>
  <c r="J720" i="158"/>
  <c r="I720" i="158"/>
  <c r="H720" i="158"/>
  <c r="F720" i="158"/>
  <c r="D720" i="158"/>
  <c r="E720" i="158" s="1"/>
  <c r="B720" i="158"/>
  <c r="J719" i="158"/>
  <c r="I719" i="158"/>
  <c r="H719" i="158"/>
  <c r="F719" i="158"/>
  <c r="D719" i="158"/>
  <c r="E719" i="158" s="1"/>
  <c r="B719" i="158"/>
  <c r="J718" i="158"/>
  <c r="I718" i="158"/>
  <c r="H718" i="158"/>
  <c r="F718" i="158"/>
  <c r="D718" i="158"/>
  <c r="E718" i="158" s="1"/>
  <c r="B718" i="158"/>
  <c r="J717" i="158"/>
  <c r="I717" i="158"/>
  <c r="H717" i="158"/>
  <c r="F717" i="158"/>
  <c r="D717" i="158"/>
  <c r="E717" i="158" s="1"/>
  <c r="B717" i="158"/>
  <c r="J716" i="158"/>
  <c r="I716" i="158"/>
  <c r="H716" i="158"/>
  <c r="F716" i="158"/>
  <c r="D716" i="158"/>
  <c r="E716" i="158" s="1"/>
  <c r="B716" i="158"/>
  <c r="J715" i="158"/>
  <c r="I715" i="158"/>
  <c r="H715" i="158"/>
  <c r="F715" i="158"/>
  <c r="D715" i="158"/>
  <c r="E715" i="158" s="1"/>
  <c r="B715" i="158"/>
  <c r="J714" i="158"/>
  <c r="I714" i="158"/>
  <c r="H714" i="158"/>
  <c r="F714" i="158"/>
  <c r="D714" i="158"/>
  <c r="E714" i="158" s="1"/>
  <c r="B714" i="158"/>
  <c r="J713" i="158"/>
  <c r="I713" i="158"/>
  <c r="H713" i="158"/>
  <c r="F713" i="158"/>
  <c r="D713" i="158"/>
  <c r="E713" i="158" s="1"/>
  <c r="B713" i="158"/>
  <c r="J712" i="158"/>
  <c r="I712" i="158"/>
  <c r="H712" i="158"/>
  <c r="F712" i="158"/>
  <c r="D712" i="158"/>
  <c r="E712" i="158" s="1"/>
  <c r="B712" i="158"/>
  <c r="J711" i="158"/>
  <c r="I711" i="158"/>
  <c r="H711" i="158"/>
  <c r="F711" i="158"/>
  <c r="D711" i="158"/>
  <c r="E711" i="158" s="1"/>
  <c r="B711" i="158"/>
  <c r="J710" i="158"/>
  <c r="I710" i="158"/>
  <c r="H710" i="158"/>
  <c r="F710" i="158"/>
  <c r="D710" i="158"/>
  <c r="E710" i="158" s="1"/>
  <c r="B710" i="158"/>
  <c r="J709" i="158"/>
  <c r="I709" i="158"/>
  <c r="H709" i="158"/>
  <c r="F709" i="158"/>
  <c r="D709" i="158"/>
  <c r="E709" i="158" s="1"/>
  <c r="B709" i="158"/>
  <c r="J708" i="158"/>
  <c r="I708" i="158"/>
  <c r="H708" i="158"/>
  <c r="F708" i="158"/>
  <c r="D708" i="158"/>
  <c r="E708" i="158" s="1"/>
  <c r="B708" i="158"/>
  <c r="J707" i="158"/>
  <c r="I707" i="158"/>
  <c r="H707" i="158"/>
  <c r="F707" i="158"/>
  <c r="D707" i="158"/>
  <c r="E707" i="158" s="1"/>
  <c r="B707" i="158"/>
  <c r="J706" i="158"/>
  <c r="I706" i="158"/>
  <c r="H706" i="158"/>
  <c r="F706" i="158"/>
  <c r="D706" i="158"/>
  <c r="E706" i="158" s="1"/>
  <c r="B706" i="158"/>
  <c r="J705" i="158"/>
  <c r="I705" i="158"/>
  <c r="H705" i="158"/>
  <c r="F705" i="158"/>
  <c r="D705" i="158"/>
  <c r="E705" i="158" s="1"/>
  <c r="B705" i="158"/>
  <c r="J704" i="158"/>
  <c r="I704" i="158"/>
  <c r="H704" i="158"/>
  <c r="F704" i="158"/>
  <c r="D704" i="158"/>
  <c r="E704" i="158" s="1"/>
  <c r="B704" i="158"/>
  <c r="J703" i="158"/>
  <c r="I703" i="158"/>
  <c r="H703" i="158"/>
  <c r="F703" i="158"/>
  <c r="D703" i="158"/>
  <c r="E703" i="158" s="1"/>
  <c r="B703" i="158"/>
  <c r="J702" i="158"/>
  <c r="I702" i="158"/>
  <c r="H702" i="158"/>
  <c r="F702" i="158"/>
  <c r="D702" i="158"/>
  <c r="E702" i="158" s="1"/>
  <c r="B702" i="158"/>
  <c r="J701" i="158"/>
  <c r="I701" i="158"/>
  <c r="H701" i="158"/>
  <c r="F701" i="158"/>
  <c r="D701" i="158"/>
  <c r="E701" i="158" s="1"/>
  <c r="B701" i="158"/>
  <c r="J700" i="158"/>
  <c r="I700" i="158"/>
  <c r="H700" i="158"/>
  <c r="F700" i="158"/>
  <c r="D700" i="158"/>
  <c r="E700" i="158" s="1"/>
  <c r="B700" i="158"/>
  <c r="J699" i="158"/>
  <c r="I699" i="158"/>
  <c r="H699" i="158"/>
  <c r="F699" i="158"/>
  <c r="D699" i="158"/>
  <c r="E699" i="158" s="1"/>
  <c r="B699" i="158"/>
  <c r="J698" i="158"/>
  <c r="I698" i="158"/>
  <c r="H698" i="158"/>
  <c r="F698" i="158"/>
  <c r="D698" i="158"/>
  <c r="E698" i="158" s="1"/>
  <c r="B698" i="158"/>
  <c r="J697" i="158"/>
  <c r="I697" i="158"/>
  <c r="H697" i="158"/>
  <c r="F697" i="158"/>
  <c r="D697" i="158"/>
  <c r="E697" i="158" s="1"/>
  <c r="B697" i="158"/>
  <c r="J696" i="158"/>
  <c r="I696" i="158"/>
  <c r="H696" i="158"/>
  <c r="F696" i="158"/>
  <c r="D696" i="158"/>
  <c r="E696" i="158" s="1"/>
  <c r="B696" i="158"/>
  <c r="J695" i="158"/>
  <c r="I695" i="158"/>
  <c r="H695" i="158"/>
  <c r="F695" i="158"/>
  <c r="D695" i="158"/>
  <c r="E695" i="158" s="1"/>
  <c r="B695" i="158"/>
  <c r="J694" i="158"/>
  <c r="I694" i="158"/>
  <c r="H694" i="158"/>
  <c r="F694" i="158"/>
  <c r="D694" i="158"/>
  <c r="E694" i="158" s="1"/>
  <c r="B694" i="158"/>
  <c r="J693" i="158"/>
  <c r="I693" i="158"/>
  <c r="H693" i="158"/>
  <c r="F693" i="158"/>
  <c r="D693" i="158"/>
  <c r="E693" i="158" s="1"/>
  <c r="B693" i="158"/>
  <c r="J692" i="158"/>
  <c r="I692" i="158"/>
  <c r="H692" i="158"/>
  <c r="F692" i="158"/>
  <c r="D692" i="158"/>
  <c r="E692" i="158" s="1"/>
  <c r="B692" i="158"/>
  <c r="J691" i="158"/>
  <c r="I691" i="158"/>
  <c r="H691" i="158"/>
  <c r="F691" i="158"/>
  <c r="D691" i="158"/>
  <c r="E691" i="158" s="1"/>
  <c r="B691" i="158"/>
  <c r="J690" i="158"/>
  <c r="I690" i="158"/>
  <c r="H690" i="158"/>
  <c r="F690" i="158"/>
  <c r="D690" i="158"/>
  <c r="E690" i="158" s="1"/>
  <c r="B690" i="158"/>
  <c r="J689" i="158"/>
  <c r="I689" i="158"/>
  <c r="H689" i="158"/>
  <c r="F689" i="158"/>
  <c r="D689" i="158"/>
  <c r="E689" i="158" s="1"/>
  <c r="B689" i="158"/>
  <c r="J688" i="158"/>
  <c r="I688" i="158"/>
  <c r="H688" i="158"/>
  <c r="F688" i="158"/>
  <c r="D688" i="158"/>
  <c r="E688" i="158" s="1"/>
  <c r="B688" i="158"/>
  <c r="J687" i="158"/>
  <c r="I687" i="158"/>
  <c r="H687" i="158"/>
  <c r="F687" i="158"/>
  <c r="D687" i="158"/>
  <c r="E687" i="158" s="1"/>
  <c r="B687" i="158"/>
  <c r="J686" i="158"/>
  <c r="I686" i="158"/>
  <c r="H686" i="158"/>
  <c r="F686" i="158"/>
  <c r="D686" i="158"/>
  <c r="E686" i="158" s="1"/>
  <c r="B686" i="158"/>
  <c r="J685" i="158"/>
  <c r="I685" i="158"/>
  <c r="H685" i="158"/>
  <c r="F685" i="158"/>
  <c r="D685" i="158"/>
  <c r="E685" i="158" s="1"/>
  <c r="B685" i="158"/>
  <c r="J684" i="158"/>
  <c r="I684" i="158"/>
  <c r="H684" i="158"/>
  <c r="F684" i="158"/>
  <c r="D684" i="158"/>
  <c r="E684" i="158" s="1"/>
  <c r="B684" i="158"/>
  <c r="J683" i="158"/>
  <c r="I683" i="158"/>
  <c r="H683" i="158"/>
  <c r="F683" i="158"/>
  <c r="D683" i="158"/>
  <c r="E683" i="158" s="1"/>
  <c r="B683" i="158"/>
  <c r="J682" i="158"/>
  <c r="I682" i="158"/>
  <c r="H682" i="158"/>
  <c r="F682" i="158"/>
  <c r="D682" i="158"/>
  <c r="E682" i="158" s="1"/>
  <c r="B682" i="158"/>
  <c r="J681" i="158"/>
  <c r="I681" i="158"/>
  <c r="H681" i="158"/>
  <c r="F681" i="158"/>
  <c r="D681" i="158"/>
  <c r="E681" i="158" s="1"/>
  <c r="B681" i="158"/>
  <c r="J680" i="158"/>
  <c r="I680" i="158"/>
  <c r="H680" i="158"/>
  <c r="F680" i="158"/>
  <c r="D680" i="158"/>
  <c r="E680" i="158" s="1"/>
  <c r="B680" i="158"/>
  <c r="J679" i="158"/>
  <c r="I679" i="158"/>
  <c r="H679" i="158"/>
  <c r="F679" i="158"/>
  <c r="D679" i="158"/>
  <c r="E679" i="158" s="1"/>
  <c r="B679" i="158"/>
  <c r="J678" i="158"/>
  <c r="I678" i="158"/>
  <c r="H678" i="158"/>
  <c r="F678" i="158"/>
  <c r="D678" i="158"/>
  <c r="E678" i="158" s="1"/>
  <c r="B678" i="158"/>
  <c r="J677" i="158"/>
  <c r="I677" i="158"/>
  <c r="H677" i="158"/>
  <c r="F677" i="158"/>
  <c r="D677" i="158"/>
  <c r="E677" i="158" s="1"/>
  <c r="B677" i="158"/>
  <c r="J676" i="158"/>
  <c r="I676" i="158"/>
  <c r="H676" i="158"/>
  <c r="F676" i="158"/>
  <c r="D676" i="158"/>
  <c r="E676" i="158" s="1"/>
  <c r="B676" i="158"/>
  <c r="J675" i="158"/>
  <c r="I675" i="158"/>
  <c r="H675" i="158"/>
  <c r="F675" i="158"/>
  <c r="D675" i="158"/>
  <c r="E675" i="158" s="1"/>
  <c r="B675" i="158"/>
  <c r="J674" i="158"/>
  <c r="I674" i="158"/>
  <c r="H674" i="158"/>
  <c r="F674" i="158"/>
  <c r="D674" i="158"/>
  <c r="E674" i="158" s="1"/>
  <c r="B674" i="158"/>
  <c r="J673" i="158"/>
  <c r="I673" i="158"/>
  <c r="H673" i="158"/>
  <c r="F673" i="158"/>
  <c r="D673" i="158"/>
  <c r="E673" i="158" s="1"/>
  <c r="B673" i="158"/>
  <c r="J672" i="158"/>
  <c r="I672" i="158"/>
  <c r="H672" i="158"/>
  <c r="F672" i="158"/>
  <c r="D672" i="158"/>
  <c r="E672" i="158" s="1"/>
  <c r="B672" i="158"/>
  <c r="J671" i="158"/>
  <c r="I671" i="158"/>
  <c r="H671" i="158"/>
  <c r="F671" i="158"/>
  <c r="D671" i="158"/>
  <c r="E671" i="158" s="1"/>
  <c r="B671" i="158"/>
  <c r="J670" i="158"/>
  <c r="I670" i="158"/>
  <c r="H670" i="158"/>
  <c r="F670" i="158"/>
  <c r="D670" i="158"/>
  <c r="E670" i="158" s="1"/>
  <c r="B670" i="158"/>
  <c r="J669" i="158"/>
  <c r="I669" i="158"/>
  <c r="H669" i="158"/>
  <c r="F669" i="158"/>
  <c r="D669" i="158"/>
  <c r="E669" i="158" s="1"/>
  <c r="B669" i="158"/>
  <c r="J668" i="158"/>
  <c r="I668" i="158"/>
  <c r="H668" i="158"/>
  <c r="F668" i="158"/>
  <c r="D668" i="158"/>
  <c r="E668" i="158" s="1"/>
  <c r="B668" i="158"/>
  <c r="J667" i="158"/>
  <c r="I667" i="158"/>
  <c r="H667" i="158"/>
  <c r="F667" i="158"/>
  <c r="D667" i="158"/>
  <c r="E667" i="158" s="1"/>
  <c r="B667" i="158"/>
  <c r="J666" i="158"/>
  <c r="I666" i="158"/>
  <c r="H666" i="158"/>
  <c r="F666" i="158"/>
  <c r="D666" i="158"/>
  <c r="E666" i="158" s="1"/>
  <c r="B666" i="158"/>
  <c r="J665" i="158"/>
  <c r="I665" i="158"/>
  <c r="H665" i="158"/>
  <c r="F665" i="158"/>
  <c r="D665" i="158"/>
  <c r="E665" i="158" s="1"/>
  <c r="B665" i="158"/>
  <c r="J664" i="158"/>
  <c r="I664" i="158"/>
  <c r="H664" i="158"/>
  <c r="F664" i="158"/>
  <c r="D664" i="158"/>
  <c r="E664" i="158" s="1"/>
  <c r="B664" i="158"/>
  <c r="J663" i="158"/>
  <c r="I663" i="158"/>
  <c r="H663" i="158"/>
  <c r="F663" i="158"/>
  <c r="D663" i="158"/>
  <c r="E663" i="158" s="1"/>
  <c r="B663" i="158"/>
  <c r="J662" i="158"/>
  <c r="I662" i="158"/>
  <c r="H662" i="158"/>
  <c r="F662" i="158"/>
  <c r="D662" i="158"/>
  <c r="E662" i="158" s="1"/>
  <c r="B662" i="158"/>
  <c r="J661" i="158"/>
  <c r="I661" i="158"/>
  <c r="H661" i="158"/>
  <c r="F661" i="158"/>
  <c r="D661" i="158"/>
  <c r="E661" i="158" s="1"/>
  <c r="B661" i="158"/>
  <c r="J660" i="158"/>
  <c r="I660" i="158"/>
  <c r="H660" i="158"/>
  <c r="F660" i="158"/>
  <c r="D660" i="158"/>
  <c r="E660" i="158" s="1"/>
  <c r="B660" i="158"/>
  <c r="J659" i="158"/>
  <c r="I659" i="158"/>
  <c r="H659" i="158"/>
  <c r="F659" i="158"/>
  <c r="D659" i="158"/>
  <c r="E659" i="158" s="1"/>
  <c r="B659" i="158"/>
  <c r="J658" i="158"/>
  <c r="I658" i="158"/>
  <c r="H658" i="158"/>
  <c r="F658" i="158"/>
  <c r="D658" i="158"/>
  <c r="E658" i="158" s="1"/>
  <c r="B658" i="158"/>
  <c r="J657" i="158"/>
  <c r="I657" i="158"/>
  <c r="H657" i="158"/>
  <c r="F657" i="158"/>
  <c r="D657" i="158"/>
  <c r="E657" i="158" s="1"/>
  <c r="B657" i="158"/>
  <c r="J656" i="158"/>
  <c r="I656" i="158"/>
  <c r="H656" i="158"/>
  <c r="F656" i="158"/>
  <c r="D656" i="158"/>
  <c r="E656" i="158" s="1"/>
  <c r="B656" i="158"/>
  <c r="J655" i="158"/>
  <c r="I655" i="158"/>
  <c r="H655" i="158"/>
  <c r="F655" i="158"/>
  <c r="D655" i="158"/>
  <c r="E655" i="158" s="1"/>
  <c r="B655" i="158"/>
  <c r="J654" i="158"/>
  <c r="I654" i="158"/>
  <c r="H654" i="158"/>
  <c r="F654" i="158"/>
  <c r="D654" i="158"/>
  <c r="E654" i="158" s="1"/>
  <c r="B654" i="158"/>
  <c r="J653" i="158"/>
  <c r="I653" i="158"/>
  <c r="H653" i="158"/>
  <c r="F653" i="158"/>
  <c r="D653" i="158"/>
  <c r="E653" i="158" s="1"/>
  <c r="B653" i="158"/>
  <c r="J652" i="158"/>
  <c r="I652" i="158"/>
  <c r="H652" i="158"/>
  <c r="F652" i="158"/>
  <c r="D652" i="158"/>
  <c r="E652" i="158" s="1"/>
  <c r="B652" i="158"/>
  <c r="J651" i="158"/>
  <c r="I651" i="158"/>
  <c r="H651" i="158"/>
  <c r="F651" i="158"/>
  <c r="D651" i="158"/>
  <c r="E651" i="158" s="1"/>
  <c r="B651" i="158"/>
  <c r="J650" i="158"/>
  <c r="I650" i="158"/>
  <c r="H650" i="158"/>
  <c r="F650" i="158"/>
  <c r="D650" i="158"/>
  <c r="E650" i="158" s="1"/>
  <c r="B650" i="158"/>
  <c r="J649" i="158"/>
  <c r="I649" i="158"/>
  <c r="H649" i="158"/>
  <c r="F649" i="158"/>
  <c r="D649" i="158"/>
  <c r="E649" i="158" s="1"/>
  <c r="B649" i="158"/>
  <c r="J648" i="158"/>
  <c r="I648" i="158"/>
  <c r="H648" i="158"/>
  <c r="F648" i="158"/>
  <c r="D648" i="158"/>
  <c r="E648" i="158" s="1"/>
  <c r="B648" i="158"/>
  <c r="J647" i="158"/>
  <c r="I647" i="158"/>
  <c r="H647" i="158"/>
  <c r="F647" i="158"/>
  <c r="D647" i="158"/>
  <c r="E647" i="158" s="1"/>
  <c r="B647" i="158"/>
  <c r="J646" i="158"/>
  <c r="I646" i="158"/>
  <c r="H646" i="158"/>
  <c r="F646" i="158"/>
  <c r="D646" i="158"/>
  <c r="E646" i="158" s="1"/>
  <c r="B646" i="158"/>
  <c r="J645" i="158"/>
  <c r="I645" i="158"/>
  <c r="H645" i="158"/>
  <c r="F645" i="158"/>
  <c r="D645" i="158"/>
  <c r="E645" i="158" s="1"/>
  <c r="B645" i="158"/>
  <c r="J644" i="158"/>
  <c r="I644" i="158"/>
  <c r="H644" i="158"/>
  <c r="F644" i="158"/>
  <c r="D644" i="158"/>
  <c r="E644" i="158" s="1"/>
  <c r="B644" i="158"/>
  <c r="J643" i="158"/>
  <c r="I643" i="158"/>
  <c r="H643" i="158"/>
  <c r="F643" i="158"/>
  <c r="D643" i="158"/>
  <c r="E643" i="158" s="1"/>
  <c r="B643" i="158"/>
  <c r="J642" i="158"/>
  <c r="I642" i="158"/>
  <c r="H642" i="158"/>
  <c r="F642" i="158"/>
  <c r="D642" i="158"/>
  <c r="E642" i="158" s="1"/>
  <c r="B642" i="158"/>
  <c r="J641" i="158"/>
  <c r="I641" i="158"/>
  <c r="H641" i="158"/>
  <c r="F641" i="158"/>
  <c r="D641" i="158"/>
  <c r="E641" i="158" s="1"/>
  <c r="B641" i="158"/>
  <c r="J640" i="158"/>
  <c r="I640" i="158"/>
  <c r="H640" i="158"/>
  <c r="F640" i="158"/>
  <c r="D640" i="158"/>
  <c r="E640" i="158" s="1"/>
  <c r="B640" i="158"/>
  <c r="J639" i="158"/>
  <c r="I639" i="158"/>
  <c r="H639" i="158"/>
  <c r="F639" i="158"/>
  <c r="D639" i="158"/>
  <c r="E639" i="158" s="1"/>
  <c r="B639" i="158"/>
  <c r="J638" i="158"/>
  <c r="I638" i="158"/>
  <c r="H638" i="158"/>
  <c r="F638" i="158"/>
  <c r="D638" i="158"/>
  <c r="E638" i="158" s="1"/>
  <c r="B638" i="158"/>
  <c r="J637" i="158"/>
  <c r="I637" i="158"/>
  <c r="H637" i="158"/>
  <c r="F637" i="158"/>
  <c r="D637" i="158"/>
  <c r="E637" i="158" s="1"/>
  <c r="B637" i="158"/>
  <c r="J636" i="158"/>
  <c r="I636" i="158"/>
  <c r="H636" i="158"/>
  <c r="F636" i="158"/>
  <c r="D636" i="158"/>
  <c r="E636" i="158" s="1"/>
  <c r="B636" i="158"/>
  <c r="J635" i="158"/>
  <c r="I635" i="158"/>
  <c r="H635" i="158"/>
  <c r="F635" i="158"/>
  <c r="D635" i="158"/>
  <c r="E635" i="158" s="1"/>
  <c r="B635" i="158"/>
  <c r="J634" i="158"/>
  <c r="I634" i="158"/>
  <c r="H634" i="158"/>
  <c r="F634" i="158"/>
  <c r="D634" i="158"/>
  <c r="E634" i="158" s="1"/>
  <c r="B634" i="158"/>
  <c r="J633" i="158"/>
  <c r="I633" i="158"/>
  <c r="H633" i="158"/>
  <c r="F633" i="158"/>
  <c r="D633" i="158"/>
  <c r="E633" i="158" s="1"/>
  <c r="B633" i="158"/>
  <c r="J632" i="158"/>
  <c r="I632" i="158"/>
  <c r="H632" i="158"/>
  <c r="F632" i="158"/>
  <c r="D632" i="158"/>
  <c r="E632" i="158" s="1"/>
  <c r="B632" i="158"/>
  <c r="J631" i="158"/>
  <c r="I631" i="158"/>
  <c r="H631" i="158"/>
  <c r="F631" i="158"/>
  <c r="D631" i="158"/>
  <c r="E631" i="158" s="1"/>
  <c r="B631" i="158"/>
  <c r="J630" i="158"/>
  <c r="I630" i="158"/>
  <c r="H630" i="158"/>
  <c r="F630" i="158"/>
  <c r="D630" i="158"/>
  <c r="E630" i="158" s="1"/>
  <c r="B630" i="158"/>
  <c r="J629" i="158"/>
  <c r="I629" i="158"/>
  <c r="H629" i="158"/>
  <c r="F629" i="158"/>
  <c r="D629" i="158"/>
  <c r="E629" i="158" s="1"/>
  <c r="B629" i="158"/>
  <c r="J628" i="158"/>
  <c r="I628" i="158"/>
  <c r="H628" i="158"/>
  <c r="F628" i="158"/>
  <c r="D628" i="158"/>
  <c r="E628" i="158" s="1"/>
  <c r="B628" i="158"/>
  <c r="J627" i="158"/>
  <c r="I627" i="158"/>
  <c r="H627" i="158"/>
  <c r="F627" i="158"/>
  <c r="D627" i="158"/>
  <c r="E627" i="158" s="1"/>
  <c r="B627" i="158"/>
  <c r="J626" i="158"/>
  <c r="I626" i="158"/>
  <c r="H626" i="158"/>
  <c r="F626" i="158"/>
  <c r="D626" i="158"/>
  <c r="E626" i="158" s="1"/>
  <c r="B626" i="158"/>
  <c r="J625" i="158"/>
  <c r="I625" i="158"/>
  <c r="H625" i="158"/>
  <c r="F625" i="158"/>
  <c r="D625" i="158"/>
  <c r="E625" i="158" s="1"/>
  <c r="B625" i="158"/>
  <c r="J624" i="158"/>
  <c r="I624" i="158"/>
  <c r="H624" i="158"/>
  <c r="F624" i="158"/>
  <c r="D624" i="158"/>
  <c r="E624" i="158" s="1"/>
  <c r="B624" i="158"/>
  <c r="J623" i="158"/>
  <c r="I623" i="158"/>
  <c r="H623" i="158"/>
  <c r="F623" i="158"/>
  <c r="D623" i="158"/>
  <c r="E623" i="158" s="1"/>
  <c r="B623" i="158"/>
  <c r="J622" i="158"/>
  <c r="I622" i="158"/>
  <c r="H622" i="158"/>
  <c r="F622" i="158"/>
  <c r="D622" i="158"/>
  <c r="E622" i="158" s="1"/>
  <c r="B622" i="158"/>
  <c r="J621" i="158"/>
  <c r="I621" i="158"/>
  <c r="H621" i="158"/>
  <c r="F621" i="158"/>
  <c r="D621" i="158"/>
  <c r="E621" i="158" s="1"/>
  <c r="B621" i="158"/>
  <c r="J620" i="158"/>
  <c r="I620" i="158"/>
  <c r="H620" i="158"/>
  <c r="F620" i="158"/>
  <c r="D620" i="158"/>
  <c r="E620" i="158" s="1"/>
  <c r="B620" i="158"/>
  <c r="J619" i="158"/>
  <c r="I619" i="158"/>
  <c r="H619" i="158"/>
  <c r="F619" i="158"/>
  <c r="D619" i="158"/>
  <c r="E619" i="158" s="1"/>
  <c r="B619" i="158"/>
  <c r="J618" i="158"/>
  <c r="I618" i="158"/>
  <c r="H618" i="158"/>
  <c r="F618" i="158"/>
  <c r="D618" i="158"/>
  <c r="E618" i="158" s="1"/>
  <c r="B618" i="158"/>
  <c r="J617" i="158"/>
  <c r="I617" i="158"/>
  <c r="H617" i="158"/>
  <c r="F617" i="158"/>
  <c r="D617" i="158"/>
  <c r="E617" i="158" s="1"/>
  <c r="B617" i="158"/>
  <c r="J616" i="158"/>
  <c r="I616" i="158"/>
  <c r="H616" i="158"/>
  <c r="F616" i="158"/>
  <c r="D616" i="158"/>
  <c r="E616" i="158" s="1"/>
  <c r="B616" i="158"/>
  <c r="J615" i="158"/>
  <c r="I615" i="158"/>
  <c r="H615" i="158"/>
  <c r="F615" i="158"/>
  <c r="D615" i="158"/>
  <c r="E615" i="158" s="1"/>
  <c r="B615" i="158"/>
  <c r="J614" i="158"/>
  <c r="I614" i="158"/>
  <c r="H614" i="158"/>
  <c r="F614" i="158"/>
  <c r="D614" i="158"/>
  <c r="E614" i="158" s="1"/>
  <c r="B614" i="158"/>
  <c r="J613" i="158"/>
  <c r="I613" i="158"/>
  <c r="H613" i="158"/>
  <c r="F613" i="158"/>
  <c r="D613" i="158"/>
  <c r="E613" i="158" s="1"/>
  <c r="B613" i="158"/>
  <c r="J612" i="158"/>
  <c r="I612" i="158"/>
  <c r="H612" i="158"/>
  <c r="F612" i="158"/>
  <c r="D612" i="158"/>
  <c r="E612" i="158" s="1"/>
  <c r="B612" i="158"/>
  <c r="J611" i="158"/>
  <c r="I611" i="158"/>
  <c r="H611" i="158"/>
  <c r="F611" i="158"/>
  <c r="D611" i="158"/>
  <c r="E611" i="158" s="1"/>
  <c r="B611" i="158"/>
  <c r="J610" i="158"/>
  <c r="I610" i="158"/>
  <c r="H610" i="158"/>
  <c r="F610" i="158"/>
  <c r="D610" i="158"/>
  <c r="E610" i="158" s="1"/>
  <c r="B610" i="158"/>
  <c r="J609" i="158"/>
  <c r="I609" i="158"/>
  <c r="H609" i="158"/>
  <c r="F609" i="158"/>
  <c r="D609" i="158"/>
  <c r="E609" i="158" s="1"/>
  <c r="B609" i="158"/>
  <c r="J608" i="158"/>
  <c r="I608" i="158"/>
  <c r="H608" i="158"/>
  <c r="F608" i="158"/>
  <c r="D608" i="158"/>
  <c r="E608" i="158" s="1"/>
  <c r="B608" i="158"/>
  <c r="J607" i="158"/>
  <c r="I607" i="158"/>
  <c r="H607" i="158"/>
  <c r="F607" i="158"/>
  <c r="D607" i="158"/>
  <c r="E607" i="158" s="1"/>
  <c r="B607" i="158"/>
  <c r="J606" i="158"/>
  <c r="I606" i="158"/>
  <c r="H606" i="158"/>
  <c r="F606" i="158"/>
  <c r="D606" i="158"/>
  <c r="E606" i="158" s="1"/>
  <c r="B606" i="158"/>
  <c r="J605" i="158"/>
  <c r="I605" i="158"/>
  <c r="H605" i="158"/>
  <c r="F605" i="158"/>
  <c r="D605" i="158"/>
  <c r="E605" i="158" s="1"/>
  <c r="B605" i="158"/>
  <c r="J604" i="158"/>
  <c r="I604" i="158"/>
  <c r="H604" i="158"/>
  <c r="F604" i="158"/>
  <c r="D604" i="158"/>
  <c r="E604" i="158" s="1"/>
  <c r="B604" i="158"/>
  <c r="J603" i="158"/>
  <c r="I603" i="158"/>
  <c r="H603" i="158"/>
  <c r="F603" i="158"/>
  <c r="D603" i="158"/>
  <c r="E603" i="158" s="1"/>
  <c r="B603" i="158"/>
  <c r="J602" i="158"/>
  <c r="I602" i="158"/>
  <c r="H602" i="158"/>
  <c r="F602" i="158"/>
  <c r="D602" i="158"/>
  <c r="E602" i="158" s="1"/>
  <c r="B602" i="158"/>
  <c r="J601" i="158"/>
  <c r="I601" i="158"/>
  <c r="H601" i="158"/>
  <c r="F601" i="158"/>
  <c r="D601" i="158"/>
  <c r="E601" i="158" s="1"/>
  <c r="B601" i="158"/>
  <c r="J600" i="158"/>
  <c r="I600" i="158"/>
  <c r="H600" i="158"/>
  <c r="F600" i="158"/>
  <c r="D600" i="158"/>
  <c r="E600" i="158" s="1"/>
  <c r="B600" i="158"/>
  <c r="J599" i="158"/>
  <c r="I599" i="158"/>
  <c r="H599" i="158"/>
  <c r="F599" i="158"/>
  <c r="D599" i="158"/>
  <c r="E599" i="158" s="1"/>
  <c r="B599" i="158"/>
  <c r="J598" i="158"/>
  <c r="I598" i="158"/>
  <c r="H598" i="158"/>
  <c r="F598" i="158"/>
  <c r="D598" i="158"/>
  <c r="E598" i="158" s="1"/>
  <c r="B598" i="158"/>
  <c r="J597" i="158"/>
  <c r="I597" i="158"/>
  <c r="H597" i="158"/>
  <c r="F597" i="158"/>
  <c r="D597" i="158"/>
  <c r="E597" i="158" s="1"/>
  <c r="B597" i="158"/>
  <c r="J596" i="158"/>
  <c r="I596" i="158"/>
  <c r="H596" i="158"/>
  <c r="F596" i="158"/>
  <c r="D596" i="158"/>
  <c r="E596" i="158" s="1"/>
  <c r="B596" i="158"/>
  <c r="J595" i="158"/>
  <c r="I595" i="158"/>
  <c r="H595" i="158"/>
  <c r="F595" i="158"/>
  <c r="D595" i="158"/>
  <c r="E595" i="158" s="1"/>
  <c r="B595" i="158"/>
  <c r="J594" i="158"/>
  <c r="I594" i="158"/>
  <c r="H594" i="158"/>
  <c r="F594" i="158"/>
  <c r="D594" i="158"/>
  <c r="E594" i="158" s="1"/>
  <c r="B594" i="158"/>
  <c r="J593" i="158"/>
  <c r="I593" i="158"/>
  <c r="H593" i="158"/>
  <c r="F593" i="158"/>
  <c r="D593" i="158"/>
  <c r="E593" i="158" s="1"/>
  <c r="B593" i="158"/>
  <c r="J592" i="158"/>
  <c r="I592" i="158"/>
  <c r="H592" i="158"/>
  <c r="F592" i="158"/>
  <c r="D592" i="158"/>
  <c r="E592" i="158" s="1"/>
  <c r="B592" i="158"/>
  <c r="J591" i="158"/>
  <c r="I591" i="158"/>
  <c r="H591" i="158"/>
  <c r="F591" i="158"/>
  <c r="D591" i="158"/>
  <c r="E591" i="158" s="1"/>
  <c r="B591" i="158"/>
  <c r="J590" i="158"/>
  <c r="I590" i="158"/>
  <c r="H590" i="158"/>
  <c r="F590" i="158"/>
  <c r="D590" i="158"/>
  <c r="E590" i="158" s="1"/>
  <c r="B590" i="158"/>
  <c r="J589" i="158"/>
  <c r="I589" i="158"/>
  <c r="H589" i="158"/>
  <c r="F589" i="158"/>
  <c r="D589" i="158"/>
  <c r="E589" i="158" s="1"/>
  <c r="B589" i="158"/>
  <c r="J588" i="158"/>
  <c r="I588" i="158"/>
  <c r="H588" i="158"/>
  <c r="F588" i="158"/>
  <c r="D588" i="158"/>
  <c r="E588" i="158" s="1"/>
  <c r="B588" i="158"/>
  <c r="J587" i="158"/>
  <c r="I587" i="158"/>
  <c r="H587" i="158"/>
  <c r="F587" i="158"/>
  <c r="D587" i="158"/>
  <c r="E587" i="158" s="1"/>
  <c r="B587" i="158"/>
  <c r="J586" i="158"/>
  <c r="I586" i="158"/>
  <c r="H586" i="158"/>
  <c r="F586" i="158"/>
  <c r="D586" i="158"/>
  <c r="E586" i="158" s="1"/>
  <c r="B586" i="158"/>
  <c r="J585" i="158"/>
  <c r="I585" i="158"/>
  <c r="H585" i="158"/>
  <c r="F585" i="158"/>
  <c r="D585" i="158"/>
  <c r="E585" i="158" s="1"/>
  <c r="B585" i="158"/>
  <c r="J584" i="158"/>
  <c r="I584" i="158"/>
  <c r="H584" i="158"/>
  <c r="F584" i="158"/>
  <c r="D584" i="158"/>
  <c r="E584" i="158" s="1"/>
  <c r="B584" i="158"/>
  <c r="J583" i="158"/>
  <c r="I583" i="158"/>
  <c r="H583" i="158"/>
  <c r="F583" i="158"/>
  <c r="D583" i="158"/>
  <c r="E583" i="158" s="1"/>
  <c r="B583" i="158"/>
  <c r="J582" i="158"/>
  <c r="I582" i="158"/>
  <c r="H582" i="158"/>
  <c r="F582" i="158"/>
  <c r="D582" i="158"/>
  <c r="E582" i="158" s="1"/>
  <c r="B582" i="158"/>
  <c r="J581" i="158"/>
  <c r="I581" i="158"/>
  <c r="H581" i="158"/>
  <c r="F581" i="158"/>
  <c r="D581" i="158"/>
  <c r="E581" i="158" s="1"/>
  <c r="B581" i="158"/>
  <c r="J580" i="158"/>
  <c r="I580" i="158"/>
  <c r="H580" i="158"/>
  <c r="F580" i="158"/>
  <c r="D580" i="158"/>
  <c r="E580" i="158" s="1"/>
  <c r="B580" i="158"/>
  <c r="J579" i="158"/>
  <c r="I579" i="158"/>
  <c r="H579" i="158"/>
  <c r="F579" i="158"/>
  <c r="D579" i="158"/>
  <c r="E579" i="158" s="1"/>
  <c r="B579" i="158"/>
  <c r="J578" i="158"/>
  <c r="I578" i="158"/>
  <c r="H578" i="158"/>
  <c r="F578" i="158"/>
  <c r="D578" i="158"/>
  <c r="E578" i="158" s="1"/>
  <c r="B578" i="158"/>
  <c r="J577" i="158"/>
  <c r="I577" i="158"/>
  <c r="H577" i="158"/>
  <c r="F577" i="158"/>
  <c r="D577" i="158"/>
  <c r="E577" i="158" s="1"/>
  <c r="B577" i="158"/>
  <c r="J576" i="158"/>
  <c r="I576" i="158"/>
  <c r="H576" i="158"/>
  <c r="F576" i="158"/>
  <c r="D576" i="158"/>
  <c r="E576" i="158" s="1"/>
  <c r="B576" i="158"/>
  <c r="J575" i="158"/>
  <c r="I575" i="158"/>
  <c r="H575" i="158"/>
  <c r="F575" i="158"/>
  <c r="D575" i="158"/>
  <c r="E575" i="158" s="1"/>
  <c r="B575" i="158"/>
  <c r="J574" i="158"/>
  <c r="I574" i="158"/>
  <c r="H574" i="158"/>
  <c r="F574" i="158"/>
  <c r="D574" i="158"/>
  <c r="E574" i="158" s="1"/>
  <c r="B574" i="158"/>
  <c r="J573" i="158"/>
  <c r="I573" i="158"/>
  <c r="H573" i="158"/>
  <c r="F573" i="158"/>
  <c r="D573" i="158"/>
  <c r="E573" i="158" s="1"/>
  <c r="B573" i="158"/>
  <c r="J572" i="158"/>
  <c r="I572" i="158"/>
  <c r="H572" i="158"/>
  <c r="F572" i="158"/>
  <c r="D572" i="158"/>
  <c r="E572" i="158" s="1"/>
  <c r="B572" i="158"/>
  <c r="J571" i="158"/>
  <c r="I571" i="158"/>
  <c r="H571" i="158"/>
  <c r="F571" i="158"/>
  <c r="D571" i="158"/>
  <c r="E571" i="158" s="1"/>
  <c r="B571" i="158"/>
  <c r="J570" i="158"/>
  <c r="I570" i="158"/>
  <c r="H570" i="158"/>
  <c r="F570" i="158"/>
  <c r="D570" i="158"/>
  <c r="E570" i="158" s="1"/>
  <c r="B570" i="158"/>
  <c r="J569" i="158"/>
  <c r="I569" i="158"/>
  <c r="H569" i="158"/>
  <c r="F569" i="158"/>
  <c r="D569" i="158"/>
  <c r="E569" i="158" s="1"/>
  <c r="B569" i="158"/>
  <c r="J568" i="158"/>
  <c r="I568" i="158"/>
  <c r="H568" i="158"/>
  <c r="F568" i="158"/>
  <c r="D568" i="158"/>
  <c r="E568" i="158" s="1"/>
  <c r="B568" i="158"/>
  <c r="J567" i="158"/>
  <c r="I567" i="158"/>
  <c r="H567" i="158"/>
  <c r="F567" i="158"/>
  <c r="D567" i="158"/>
  <c r="E567" i="158" s="1"/>
  <c r="B567" i="158"/>
  <c r="J566" i="158"/>
  <c r="I566" i="158"/>
  <c r="H566" i="158"/>
  <c r="F566" i="158"/>
  <c r="D566" i="158"/>
  <c r="E566" i="158" s="1"/>
  <c r="B566" i="158"/>
  <c r="J565" i="158"/>
  <c r="I565" i="158"/>
  <c r="H565" i="158"/>
  <c r="F565" i="158"/>
  <c r="D565" i="158"/>
  <c r="E565" i="158" s="1"/>
  <c r="B565" i="158"/>
  <c r="J564" i="158"/>
  <c r="I564" i="158"/>
  <c r="H564" i="158"/>
  <c r="F564" i="158"/>
  <c r="D564" i="158"/>
  <c r="E564" i="158" s="1"/>
  <c r="B564" i="158"/>
  <c r="J563" i="158"/>
  <c r="I563" i="158"/>
  <c r="H563" i="158"/>
  <c r="F563" i="158"/>
  <c r="D563" i="158"/>
  <c r="E563" i="158" s="1"/>
  <c r="B563" i="158"/>
  <c r="J562" i="158"/>
  <c r="I562" i="158"/>
  <c r="H562" i="158"/>
  <c r="F562" i="158"/>
  <c r="D562" i="158"/>
  <c r="E562" i="158" s="1"/>
  <c r="B562" i="158"/>
  <c r="J561" i="158"/>
  <c r="I561" i="158"/>
  <c r="H561" i="158"/>
  <c r="F561" i="158"/>
  <c r="D561" i="158"/>
  <c r="E561" i="158" s="1"/>
  <c r="B561" i="158"/>
  <c r="J560" i="158"/>
  <c r="I560" i="158"/>
  <c r="H560" i="158"/>
  <c r="F560" i="158"/>
  <c r="D560" i="158"/>
  <c r="E560" i="158" s="1"/>
  <c r="B560" i="158"/>
  <c r="J559" i="158"/>
  <c r="I559" i="158"/>
  <c r="H559" i="158"/>
  <c r="F559" i="158"/>
  <c r="D559" i="158"/>
  <c r="E559" i="158" s="1"/>
  <c r="B559" i="158"/>
  <c r="J558" i="158"/>
  <c r="I558" i="158"/>
  <c r="H558" i="158"/>
  <c r="F558" i="158"/>
  <c r="D558" i="158"/>
  <c r="E558" i="158" s="1"/>
  <c r="B558" i="158"/>
  <c r="J557" i="158"/>
  <c r="I557" i="158"/>
  <c r="H557" i="158"/>
  <c r="F557" i="158"/>
  <c r="D557" i="158"/>
  <c r="E557" i="158" s="1"/>
  <c r="B557" i="158"/>
  <c r="J556" i="158"/>
  <c r="I556" i="158"/>
  <c r="H556" i="158"/>
  <c r="F556" i="158"/>
  <c r="D556" i="158"/>
  <c r="E556" i="158" s="1"/>
  <c r="B556" i="158"/>
  <c r="J555" i="158"/>
  <c r="I555" i="158"/>
  <c r="H555" i="158"/>
  <c r="F555" i="158"/>
  <c r="D555" i="158"/>
  <c r="E555" i="158" s="1"/>
  <c r="B555" i="158"/>
  <c r="J554" i="158"/>
  <c r="I554" i="158"/>
  <c r="H554" i="158"/>
  <c r="F554" i="158"/>
  <c r="D554" i="158"/>
  <c r="E554" i="158" s="1"/>
  <c r="B554" i="158"/>
  <c r="J553" i="158"/>
  <c r="I553" i="158"/>
  <c r="H553" i="158"/>
  <c r="F553" i="158"/>
  <c r="D553" i="158"/>
  <c r="E553" i="158" s="1"/>
  <c r="B553" i="158"/>
  <c r="J552" i="158"/>
  <c r="I552" i="158"/>
  <c r="H552" i="158"/>
  <c r="F552" i="158"/>
  <c r="D552" i="158"/>
  <c r="E552" i="158" s="1"/>
  <c r="B552" i="158"/>
  <c r="J551" i="158"/>
  <c r="I551" i="158"/>
  <c r="H551" i="158"/>
  <c r="F551" i="158"/>
  <c r="D551" i="158"/>
  <c r="E551" i="158" s="1"/>
  <c r="B551" i="158"/>
  <c r="J550" i="158"/>
  <c r="I550" i="158"/>
  <c r="H550" i="158"/>
  <c r="F550" i="158"/>
  <c r="D550" i="158"/>
  <c r="E550" i="158" s="1"/>
  <c r="B550" i="158"/>
  <c r="J549" i="158"/>
  <c r="I549" i="158"/>
  <c r="H549" i="158"/>
  <c r="F549" i="158"/>
  <c r="D549" i="158"/>
  <c r="E549" i="158" s="1"/>
  <c r="B549" i="158"/>
  <c r="J548" i="158"/>
  <c r="I548" i="158"/>
  <c r="H548" i="158"/>
  <c r="F548" i="158"/>
  <c r="D548" i="158"/>
  <c r="E548" i="158" s="1"/>
  <c r="B548" i="158"/>
  <c r="J547" i="158"/>
  <c r="I547" i="158"/>
  <c r="H547" i="158"/>
  <c r="F547" i="158"/>
  <c r="D547" i="158"/>
  <c r="E547" i="158" s="1"/>
  <c r="B547" i="158"/>
  <c r="J546" i="158"/>
  <c r="I546" i="158"/>
  <c r="H546" i="158"/>
  <c r="F546" i="158"/>
  <c r="D546" i="158"/>
  <c r="E546" i="158" s="1"/>
  <c r="B546" i="158"/>
  <c r="J545" i="158"/>
  <c r="I545" i="158"/>
  <c r="H545" i="158"/>
  <c r="F545" i="158"/>
  <c r="D545" i="158"/>
  <c r="E545" i="158" s="1"/>
  <c r="B545" i="158"/>
  <c r="J544" i="158"/>
  <c r="I544" i="158"/>
  <c r="H544" i="158"/>
  <c r="F544" i="158"/>
  <c r="D544" i="158"/>
  <c r="E544" i="158" s="1"/>
  <c r="B544" i="158"/>
  <c r="J543" i="158"/>
  <c r="I543" i="158"/>
  <c r="H543" i="158"/>
  <c r="F543" i="158"/>
  <c r="D543" i="158"/>
  <c r="E543" i="158" s="1"/>
  <c r="B543" i="158"/>
  <c r="J542" i="158"/>
  <c r="I542" i="158"/>
  <c r="H542" i="158"/>
  <c r="F542" i="158"/>
  <c r="D542" i="158"/>
  <c r="E542" i="158" s="1"/>
  <c r="B542" i="158"/>
  <c r="J541" i="158"/>
  <c r="I541" i="158"/>
  <c r="H541" i="158"/>
  <c r="F541" i="158"/>
  <c r="D541" i="158"/>
  <c r="E541" i="158" s="1"/>
  <c r="B541" i="158"/>
  <c r="J540" i="158"/>
  <c r="I540" i="158"/>
  <c r="H540" i="158"/>
  <c r="F540" i="158"/>
  <c r="D540" i="158"/>
  <c r="E540" i="158" s="1"/>
  <c r="B540" i="158"/>
  <c r="J539" i="158"/>
  <c r="I539" i="158"/>
  <c r="H539" i="158"/>
  <c r="F539" i="158"/>
  <c r="D539" i="158"/>
  <c r="E539" i="158" s="1"/>
  <c r="B539" i="158"/>
  <c r="J538" i="158"/>
  <c r="I538" i="158"/>
  <c r="H538" i="158"/>
  <c r="F538" i="158"/>
  <c r="D538" i="158"/>
  <c r="E538" i="158" s="1"/>
  <c r="B538" i="158"/>
  <c r="J537" i="158"/>
  <c r="I537" i="158"/>
  <c r="H537" i="158"/>
  <c r="F537" i="158"/>
  <c r="D537" i="158"/>
  <c r="E537" i="158" s="1"/>
  <c r="B537" i="158"/>
  <c r="J536" i="158"/>
  <c r="I536" i="158"/>
  <c r="H536" i="158"/>
  <c r="F536" i="158"/>
  <c r="D536" i="158"/>
  <c r="E536" i="158" s="1"/>
  <c r="B536" i="158"/>
  <c r="J535" i="158"/>
  <c r="I535" i="158"/>
  <c r="H535" i="158"/>
  <c r="F535" i="158"/>
  <c r="D535" i="158"/>
  <c r="E535" i="158" s="1"/>
  <c r="B535" i="158"/>
  <c r="J534" i="158"/>
  <c r="I534" i="158"/>
  <c r="H534" i="158"/>
  <c r="F534" i="158"/>
  <c r="D534" i="158"/>
  <c r="E534" i="158" s="1"/>
  <c r="B534" i="158"/>
  <c r="J533" i="158"/>
  <c r="I533" i="158"/>
  <c r="H533" i="158"/>
  <c r="F533" i="158"/>
  <c r="D533" i="158"/>
  <c r="E533" i="158" s="1"/>
  <c r="B533" i="158"/>
  <c r="J532" i="158"/>
  <c r="I532" i="158"/>
  <c r="H532" i="158"/>
  <c r="F532" i="158"/>
  <c r="D532" i="158"/>
  <c r="E532" i="158" s="1"/>
  <c r="B532" i="158"/>
  <c r="J531" i="158"/>
  <c r="I531" i="158"/>
  <c r="H531" i="158"/>
  <c r="F531" i="158"/>
  <c r="D531" i="158"/>
  <c r="E531" i="158" s="1"/>
  <c r="B531" i="158"/>
  <c r="J530" i="158"/>
  <c r="I530" i="158"/>
  <c r="H530" i="158"/>
  <c r="F530" i="158"/>
  <c r="D530" i="158"/>
  <c r="E530" i="158" s="1"/>
  <c r="B530" i="158"/>
  <c r="J529" i="158"/>
  <c r="I529" i="158"/>
  <c r="H529" i="158"/>
  <c r="F529" i="158"/>
  <c r="D529" i="158"/>
  <c r="E529" i="158" s="1"/>
  <c r="B529" i="158"/>
  <c r="J528" i="158"/>
  <c r="I528" i="158"/>
  <c r="H528" i="158"/>
  <c r="F528" i="158"/>
  <c r="D528" i="158"/>
  <c r="E528" i="158" s="1"/>
  <c r="B528" i="158"/>
  <c r="J527" i="158"/>
  <c r="I527" i="158"/>
  <c r="H527" i="158"/>
  <c r="F527" i="158"/>
  <c r="D527" i="158"/>
  <c r="E527" i="158" s="1"/>
  <c r="B527" i="158"/>
  <c r="J526" i="158"/>
  <c r="I526" i="158"/>
  <c r="H526" i="158"/>
  <c r="F526" i="158"/>
  <c r="D526" i="158"/>
  <c r="E526" i="158" s="1"/>
  <c r="B526" i="158"/>
  <c r="J525" i="158"/>
  <c r="I525" i="158"/>
  <c r="H525" i="158"/>
  <c r="F525" i="158"/>
  <c r="D525" i="158"/>
  <c r="E525" i="158" s="1"/>
  <c r="B525" i="158"/>
  <c r="J524" i="158"/>
  <c r="I524" i="158"/>
  <c r="H524" i="158"/>
  <c r="F524" i="158"/>
  <c r="D524" i="158"/>
  <c r="E524" i="158" s="1"/>
  <c r="B524" i="158"/>
  <c r="J523" i="158"/>
  <c r="I523" i="158"/>
  <c r="H523" i="158"/>
  <c r="F523" i="158"/>
  <c r="D523" i="158"/>
  <c r="E523" i="158" s="1"/>
  <c r="B523" i="158"/>
  <c r="J522" i="158"/>
  <c r="I522" i="158"/>
  <c r="H522" i="158"/>
  <c r="F522" i="158"/>
  <c r="D522" i="158"/>
  <c r="E522" i="158" s="1"/>
  <c r="B522" i="158"/>
  <c r="J521" i="158"/>
  <c r="I521" i="158"/>
  <c r="H521" i="158"/>
  <c r="F521" i="158"/>
  <c r="D521" i="158"/>
  <c r="E521" i="158" s="1"/>
  <c r="B521" i="158"/>
  <c r="J520" i="158"/>
  <c r="I520" i="158"/>
  <c r="H520" i="158"/>
  <c r="F520" i="158"/>
  <c r="D520" i="158"/>
  <c r="E520" i="158" s="1"/>
  <c r="B520" i="158"/>
  <c r="J519" i="158"/>
  <c r="I519" i="158"/>
  <c r="H519" i="158"/>
  <c r="F519" i="158"/>
  <c r="D519" i="158"/>
  <c r="E519" i="158" s="1"/>
  <c r="B519" i="158"/>
  <c r="J518" i="158"/>
  <c r="I518" i="158"/>
  <c r="H518" i="158"/>
  <c r="F518" i="158"/>
  <c r="D518" i="158"/>
  <c r="E518" i="158" s="1"/>
  <c r="B518" i="158"/>
  <c r="J517" i="158"/>
  <c r="I517" i="158"/>
  <c r="H517" i="158"/>
  <c r="F517" i="158"/>
  <c r="D517" i="158"/>
  <c r="E517" i="158" s="1"/>
  <c r="B517" i="158"/>
  <c r="J516" i="158"/>
  <c r="I516" i="158"/>
  <c r="H516" i="158"/>
  <c r="F516" i="158"/>
  <c r="D516" i="158"/>
  <c r="E516" i="158" s="1"/>
  <c r="B516" i="158"/>
  <c r="J515" i="158"/>
  <c r="I515" i="158"/>
  <c r="H515" i="158"/>
  <c r="F515" i="158"/>
  <c r="D515" i="158"/>
  <c r="E515" i="158" s="1"/>
  <c r="B515" i="158"/>
  <c r="J514" i="158"/>
  <c r="I514" i="158"/>
  <c r="H514" i="158"/>
  <c r="F514" i="158"/>
  <c r="D514" i="158"/>
  <c r="E514" i="158" s="1"/>
  <c r="B514" i="158"/>
  <c r="J513" i="158"/>
  <c r="I513" i="158"/>
  <c r="H513" i="158"/>
  <c r="F513" i="158"/>
  <c r="D513" i="158"/>
  <c r="E513" i="158" s="1"/>
  <c r="B513" i="158"/>
  <c r="J512" i="158"/>
  <c r="I512" i="158"/>
  <c r="H512" i="158"/>
  <c r="F512" i="158"/>
  <c r="D512" i="158"/>
  <c r="E512" i="158" s="1"/>
  <c r="B512" i="158"/>
  <c r="J511" i="158"/>
  <c r="I511" i="158"/>
  <c r="H511" i="158"/>
  <c r="F511" i="158"/>
  <c r="D511" i="158"/>
  <c r="E511" i="158" s="1"/>
  <c r="B511" i="158"/>
  <c r="J510" i="158"/>
  <c r="I510" i="158"/>
  <c r="H510" i="158"/>
  <c r="F510" i="158"/>
  <c r="D510" i="158"/>
  <c r="E510" i="158" s="1"/>
  <c r="B510" i="158"/>
  <c r="J509" i="158"/>
  <c r="I509" i="158"/>
  <c r="H509" i="158"/>
  <c r="F509" i="158"/>
  <c r="D509" i="158"/>
  <c r="E509" i="158" s="1"/>
  <c r="B509" i="158"/>
  <c r="J508" i="158"/>
  <c r="I508" i="158"/>
  <c r="H508" i="158"/>
  <c r="F508" i="158"/>
  <c r="D508" i="158"/>
  <c r="E508" i="158" s="1"/>
  <c r="B508" i="158"/>
  <c r="J507" i="158"/>
  <c r="I507" i="158"/>
  <c r="H507" i="158"/>
  <c r="F507" i="158"/>
  <c r="D507" i="158"/>
  <c r="E507" i="158" s="1"/>
  <c r="B507" i="158"/>
  <c r="J506" i="158"/>
  <c r="I506" i="158"/>
  <c r="H506" i="158"/>
  <c r="F506" i="158"/>
  <c r="D506" i="158"/>
  <c r="E506" i="158" s="1"/>
  <c r="B506" i="158"/>
  <c r="J505" i="158"/>
  <c r="I505" i="158"/>
  <c r="H505" i="158"/>
  <c r="F505" i="158"/>
  <c r="D505" i="158"/>
  <c r="E505" i="158" s="1"/>
  <c r="B505" i="158"/>
  <c r="J504" i="158"/>
  <c r="I504" i="158"/>
  <c r="H504" i="158"/>
  <c r="F504" i="158"/>
  <c r="D504" i="158"/>
  <c r="E504" i="158" s="1"/>
  <c r="B504" i="158"/>
  <c r="J503" i="158"/>
  <c r="I503" i="158"/>
  <c r="H503" i="158"/>
  <c r="F503" i="158"/>
  <c r="D503" i="158"/>
  <c r="E503" i="158" s="1"/>
  <c r="B503" i="158"/>
  <c r="J502" i="158"/>
  <c r="I502" i="158"/>
  <c r="H502" i="158"/>
  <c r="F502" i="158"/>
  <c r="D502" i="158"/>
  <c r="E502" i="158" s="1"/>
  <c r="B502" i="158"/>
  <c r="J501" i="158"/>
  <c r="I501" i="158"/>
  <c r="H501" i="158"/>
  <c r="F501" i="158"/>
  <c r="D501" i="158"/>
  <c r="E501" i="158" s="1"/>
  <c r="B501" i="158"/>
  <c r="J500" i="158"/>
  <c r="I500" i="158"/>
  <c r="H500" i="158"/>
  <c r="F500" i="158"/>
  <c r="D500" i="158"/>
  <c r="E500" i="158" s="1"/>
  <c r="B500" i="158"/>
  <c r="J499" i="158"/>
  <c r="I499" i="158"/>
  <c r="H499" i="158"/>
  <c r="F499" i="158"/>
  <c r="D499" i="158"/>
  <c r="E499" i="158" s="1"/>
  <c r="B499" i="158"/>
  <c r="J498" i="158"/>
  <c r="I498" i="158"/>
  <c r="H498" i="158"/>
  <c r="F498" i="158"/>
  <c r="D498" i="158"/>
  <c r="E498" i="158" s="1"/>
  <c r="B498" i="158"/>
  <c r="J497" i="158"/>
  <c r="I497" i="158"/>
  <c r="H497" i="158"/>
  <c r="F497" i="158"/>
  <c r="D497" i="158"/>
  <c r="E497" i="158" s="1"/>
  <c r="B497" i="158"/>
  <c r="J496" i="158"/>
  <c r="I496" i="158"/>
  <c r="H496" i="158"/>
  <c r="F496" i="158"/>
  <c r="D496" i="158"/>
  <c r="E496" i="158" s="1"/>
  <c r="B496" i="158"/>
  <c r="J495" i="158"/>
  <c r="I495" i="158"/>
  <c r="H495" i="158"/>
  <c r="F495" i="158"/>
  <c r="D495" i="158"/>
  <c r="E495" i="158" s="1"/>
  <c r="B495" i="158"/>
  <c r="J494" i="158"/>
  <c r="I494" i="158"/>
  <c r="H494" i="158"/>
  <c r="F494" i="158"/>
  <c r="D494" i="158"/>
  <c r="E494" i="158" s="1"/>
  <c r="B494" i="158"/>
  <c r="J493" i="158"/>
  <c r="I493" i="158"/>
  <c r="H493" i="158"/>
  <c r="F493" i="158"/>
  <c r="D493" i="158"/>
  <c r="E493" i="158" s="1"/>
  <c r="B493" i="158"/>
  <c r="J492" i="158"/>
  <c r="I492" i="158"/>
  <c r="H492" i="158"/>
  <c r="F492" i="158"/>
  <c r="D492" i="158"/>
  <c r="E492" i="158" s="1"/>
  <c r="B492" i="158"/>
  <c r="J491" i="158"/>
  <c r="I491" i="158"/>
  <c r="H491" i="158"/>
  <c r="F491" i="158"/>
  <c r="D491" i="158"/>
  <c r="E491" i="158" s="1"/>
  <c r="B491" i="158"/>
  <c r="J490" i="158"/>
  <c r="I490" i="158"/>
  <c r="H490" i="158"/>
  <c r="F490" i="158"/>
  <c r="D490" i="158"/>
  <c r="E490" i="158" s="1"/>
  <c r="B490" i="158"/>
  <c r="J489" i="158"/>
  <c r="I489" i="158"/>
  <c r="H489" i="158"/>
  <c r="F489" i="158"/>
  <c r="D489" i="158"/>
  <c r="E489" i="158" s="1"/>
  <c r="B489" i="158"/>
  <c r="J488" i="158"/>
  <c r="I488" i="158"/>
  <c r="H488" i="158"/>
  <c r="F488" i="158"/>
  <c r="D488" i="158"/>
  <c r="E488" i="158" s="1"/>
  <c r="B488" i="158"/>
  <c r="J487" i="158"/>
  <c r="I487" i="158"/>
  <c r="H487" i="158"/>
  <c r="F487" i="158"/>
  <c r="D487" i="158"/>
  <c r="E487" i="158" s="1"/>
  <c r="B487" i="158"/>
  <c r="J486" i="158"/>
  <c r="I486" i="158"/>
  <c r="H486" i="158"/>
  <c r="F486" i="158"/>
  <c r="D486" i="158"/>
  <c r="E486" i="158" s="1"/>
  <c r="B486" i="158"/>
  <c r="J485" i="158"/>
  <c r="I485" i="158"/>
  <c r="H485" i="158"/>
  <c r="F485" i="158"/>
  <c r="D485" i="158"/>
  <c r="E485" i="158" s="1"/>
  <c r="B485" i="158"/>
  <c r="J484" i="158"/>
  <c r="I484" i="158"/>
  <c r="H484" i="158"/>
  <c r="F484" i="158"/>
  <c r="D484" i="158"/>
  <c r="E484" i="158" s="1"/>
  <c r="B484" i="158"/>
  <c r="J483" i="158"/>
  <c r="I483" i="158"/>
  <c r="H483" i="158"/>
  <c r="F483" i="158"/>
  <c r="D483" i="158"/>
  <c r="E483" i="158" s="1"/>
  <c r="B483" i="158"/>
  <c r="J482" i="158"/>
  <c r="I482" i="158"/>
  <c r="H482" i="158"/>
  <c r="F482" i="158"/>
  <c r="D482" i="158"/>
  <c r="E482" i="158" s="1"/>
  <c r="B482" i="158"/>
  <c r="J481" i="158"/>
  <c r="I481" i="158"/>
  <c r="H481" i="158"/>
  <c r="F481" i="158"/>
  <c r="D481" i="158"/>
  <c r="E481" i="158" s="1"/>
  <c r="B481" i="158"/>
  <c r="J480" i="158"/>
  <c r="I480" i="158"/>
  <c r="H480" i="158"/>
  <c r="F480" i="158"/>
  <c r="D480" i="158"/>
  <c r="E480" i="158" s="1"/>
  <c r="B480" i="158"/>
  <c r="J479" i="158"/>
  <c r="I479" i="158"/>
  <c r="H479" i="158"/>
  <c r="F479" i="158"/>
  <c r="D479" i="158"/>
  <c r="E479" i="158" s="1"/>
  <c r="B479" i="158"/>
  <c r="J478" i="158"/>
  <c r="I478" i="158"/>
  <c r="H478" i="158"/>
  <c r="F478" i="158"/>
  <c r="D478" i="158"/>
  <c r="E478" i="158" s="1"/>
  <c r="B478" i="158"/>
  <c r="J477" i="158"/>
  <c r="I477" i="158"/>
  <c r="H477" i="158"/>
  <c r="F477" i="158"/>
  <c r="D477" i="158"/>
  <c r="E477" i="158" s="1"/>
  <c r="B477" i="158"/>
  <c r="J476" i="158"/>
  <c r="I476" i="158"/>
  <c r="H476" i="158"/>
  <c r="F476" i="158"/>
  <c r="D476" i="158"/>
  <c r="E476" i="158" s="1"/>
  <c r="B476" i="158"/>
  <c r="J475" i="158"/>
  <c r="I475" i="158"/>
  <c r="H475" i="158"/>
  <c r="F475" i="158"/>
  <c r="D475" i="158"/>
  <c r="E475" i="158" s="1"/>
  <c r="B475" i="158"/>
  <c r="J474" i="158"/>
  <c r="I474" i="158"/>
  <c r="H474" i="158"/>
  <c r="F474" i="158"/>
  <c r="D474" i="158"/>
  <c r="E474" i="158" s="1"/>
  <c r="B474" i="158"/>
  <c r="J473" i="158"/>
  <c r="I473" i="158"/>
  <c r="H473" i="158"/>
  <c r="F473" i="158"/>
  <c r="D473" i="158"/>
  <c r="E473" i="158" s="1"/>
  <c r="B473" i="158"/>
  <c r="J472" i="158"/>
  <c r="I472" i="158"/>
  <c r="H472" i="158"/>
  <c r="F472" i="158"/>
  <c r="D472" i="158"/>
  <c r="E472" i="158" s="1"/>
  <c r="B472" i="158"/>
  <c r="J471" i="158"/>
  <c r="I471" i="158"/>
  <c r="H471" i="158"/>
  <c r="F471" i="158"/>
  <c r="D471" i="158"/>
  <c r="E471" i="158" s="1"/>
  <c r="B471" i="158"/>
  <c r="J470" i="158"/>
  <c r="I470" i="158"/>
  <c r="H470" i="158"/>
  <c r="F470" i="158"/>
  <c r="D470" i="158"/>
  <c r="E470" i="158" s="1"/>
  <c r="B470" i="158"/>
  <c r="J469" i="158"/>
  <c r="I469" i="158"/>
  <c r="H469" i="158"/>
  <c r="F469" i="158"/>
  <c r="D469" i="158"/>
  <c r="E469" i="158" s="1"/>
  <c r="B469" i="158"/>
  <c r="J468" i="158"/>
  <c r="I468" i="158"/>
  <c r="H468" i="158"/>
  <c r="F468" i="158"/>
  <c r="D468" i="158"/>
  <c r="E468" i="158" s="1"/>
  <c r="B468" i="158"/>
  <c r="J467" i="158"/>
  <c r="I467" i="158"/>
  <c r="H467" i="158"/>
  <c r="F467" i="158"/>
  <c r="D467" i="158"/>
  <c r="E467" i="158" s="1"/>
  <c r="B467" i="158"/>
  <c r="J466" i="158"/>
  <c r="I466" i="158"/>
  <c r="H466" i="158"/>
  <c r="F466" i="158"/>
  <c r="D466" i="158"/>
  <c r="E466" i="158" s="1"/>
  <c r="B466" i="158"/>
  <c r="J465" i="158"/>
  <c r="I465" i="158"/>
  <c r="H465" i="158"/>
  <c r="F465" i="158"/>
  <c r="D465" i="158"/>
  <c r="E465" i="158" s="1"/>
  <c r="B465" i="158"/>
  <c r="J464" i="158"/>
  <c r="I464" i="158"/>
  <c r="H464" i="158"/>
  <c r="F464" i="158"/>
  <c r="D464" i="158"/>
  <c r="E464" i="158" s="1"/>
  <c r="B464" i="158"/>
  <c r="J463" i="158"/>
  <c r="I463" i="158"/>
  <c r="H463" i="158"/>
  <c r="F463" i="158"/>
  <c r="D463" i="158"/>
  <c r="E463" i="158" s="1"/>
  <c r="B463" i="158"/>
  <c r="J462" i="158"/>
  <c r="I462" i="158"/>
  <c r="H462" i="158"/>
  <c r="F462" i="158"/>
  <c r="D462" i="158"/>
  <c r="E462" i="158" s="1"/>
  <c r="B462" i="158"/>
  <c r="J461" i="158"/>
  <c r="I461" i="158"/>
  <c r="H461" i="158"/>
  <c r="F461" i="158"/>
  <c r="D461" i="158"/>
  <c r="E461" i="158" s="1"/>
  <c r="B461" i="158"/>
  <c r="J460" i="158"/>
  <c r="I460" i="158"/>
  <c r="H460" i="158"/>
  <c r="F460" i="158"/>
  <c r="D460" i="158"/>
  <c r="E460" i="158" s="1"/>
  <c r="B460" i="158"/>
  <c r="J459" i="158"/>
  <c r="I459" i="158"/>
  <c r="H459" i="158"/>
  <c r="F459" i="158"/>
  <c r="D459" i="158"/>
  <c r="E459" i="158" s="1"/>
  <c r="B459" i="158"/>
  <c r="J458" i="158"/>
  <c r="I458" i="158"/>
  <c r="H458" i="158"/>
  <c r="F458" i="158"/>
  <c r="D458" i="158"/>
  <c r="E458" i="158" s="1"/>
  <c r="B458" i="158"/>
  <c r="J457" i="158"/>
  <c r="I457" i="158"/>
  <c r="H457" i="158"/>
  <c r="F457" i="158"/>
  <c r="D457" i="158"/>
  <c r="E457" i="158" s="1"/>
  <c r="B457" i="158"/>
  <c r="J456" i="158"/>
  <c r="I456" i="158"/>
  <c r="H456" i="158"/>
  <c r="F456" i="158"/>
  <c r="D456" i="158"/>
  <c r="E456" i="158" s="1"/>
  <c r="B456" i="158"/>
  <c r="J455" i="158"/>
  <c r="I455" i="158"/>
  <c r="H455" i="158"/>
  <c r="F455" i="158"/>
  <c r="D455" i="158"/>
  <c r="E455" i="158" s="1"/>
  <c r="B455" i="158"/>
  <c r="J454" i="158"/>
  <c r="I454" i="158"/>
  <c r="H454" i="158"/>
  <c r="F454" i="158"/>
  <c r="D454" i="158"/>
  <c r="E454" i="158" s="1"/>
  <c r="B454" i="158"/>
  <c r="J453" i="158"/>
  <c r="I453" i="158"/>
  <c r="H453" i="158"/>
  <c r="F453" i="158"/>
  <c r="D453" i="158"/>
  <c r="E453" i="158" s="1"/>
  <c r="B453" i="158"/>
  <c r="J452" i="158"/>
  <c r="I452" i="158"/>
  <c r="H452" i="158"/>
  <c r="F452" i="158"/>
  <c r="D452" i="158"/>
  <c r="E452" i="158" s="1"/>
  <c r="B452" i="158"/>
  <c r="J451" i="158"/>
  <c r="I451" i="158"/>
  <c r="H451" i="158"/>
  <c r="F451" i="158"/>
  <c r="D451" i="158"/>
  <c r="E451" i="158" s="1"/>
  <c r="B451" i="158"/>
  <c r="J450" i="158"/>
  <c r="I450" i="158"/>
  <c r="H450" i="158"/>
  <c r="F450" i="158"/>
  <c r="D450" i="158"/>
  <c r="E450" i="158" s="1"/>
  <c r="B450" i="158"/>
  <c r="J449" i="158"/>
  <c r="I449" i="158"/>
  <c r="H449" i="158"/>
  <c r="F449" i="158"/>
  <c r="D449" i="158"/>
  <c r="E449" i="158" s="1"/>
  <c r="B449" i="158"/>
  <c r="J448" i="158"/>
  <c r="I448" i="158"/>
  <c r="H448" i="158"/>
  <c r="F448" i="158"/>
  <c r="D448" i="158"/>
  <c r="E448" i="158" s="1"/>
  <c r="B448" i="158"/>
  <c r="J447" i="158"/>
  <c r="I447" i="158"/>
  <c r="H447" i="158"/>
  <c r="F447" i="158"/>
  <c r="D447" i="158"/>
  <c r="E447" i="158" s="1"/>
  <c r="B447" i="158"/>
  <c r="J446" i="158"/>
  <c r="I446" i="158"/>
  <c r="H446" i="158"/>
  <c r="F446" i="158"/>
  <c r="D446" i="158"/>
  <c r="E446" i="158" s="1"/>
  <c r="B446" i="158"/>
  <c r="J445" i="158"/>
  <c r="I445" i="158"/>
  <c r="H445" i="158"/>
  <c r="F445" i="158"/>
  <c r="D445" i="158"/>
  <c r="E445" i="158" s="1"/>
  <c r="B445" i="158"/>
  <c r="J444" i="158"/>
  <c r="I444" i="158"/>
  <c r="H444" i="158"/>
  <c r="F444" i="158"/>
  <c r="D444" i="158"/>
  <c r="E444" i="158" s="1"/>
  <c r="B444" i="158"/>
  <c r="J443" i="158"/>
  <c r="I443" i="158"/>
  <c r="H443" i="158"/>
  <c r="F443" i="158"/>
  <c r="D443" i="158"/>
  <c r="E443" i="158" s="1"/>
  <c r="B443" i="158"/>
  <c r="J442" i="158"/>
  <c r="I442" i="158"/>
  <c r="H442" i="158"/>
  <c r="F442" i="158"/>
  <c r="D442" i="158"/>
  <c r="E442" i="158" s="1"/>
  <c r="B442" i="158"/>
  <c r="J441" i="158"/>
  <c r="I441" i="158"/>
  <c r="H441" i="158"/>
  <c r="F441" i="158"/>
  <c r="D441" i="158"/>
  <c r="E441" i="158" s="1"/>
  <c r="B441" i="158"/>
  <c r="J440" i="158"/>
  <c r="I440" i="158"/>
  <c r="H440" i="158"/>
  <c r="F440" i="158"/>
  <c r="D440" i="158"/>
  <c r="E440" i="158" s="1"/>
  <c r="B440" i="158"/>
  <c r="J439" i="158"/>
  <c r="I439" i="158"/>
  <c r="H439" i="158"/>
  <c r="F439" i="158"/>
  <c r="D439" i="158"/>
  <c r="E439" i="158" s="1"/>
  <c r="B439" i="158"/>
  <c r="J438" i="158"/>
  <c r="I438" i="158"/>
  <c r="H438" i="158"/>
  <c r="F438" i="158"/>
  <c r="D438" i="158"/>
  <c r="E438" i="158" s="1"/>
  <c r="B438" i="158"/>
  <c r="J437" i="158"/>
  <c r="I437" i="158"/>
  <c r="H437" i="158"/>
  <c r="F437" i="158"/>
  <c r="D437" i="158"/>
  <c r="E437" i="158" s="1"/>
  <c r="B437" i="158"/>
  <c r="J436" i="158"/>
  <c r="I436" i="158"/>
  <c r="H436" i="158"/>
  <c r="F436" i="158"/>
  <c r="D436" i="158"/>
  <c r="E436" i="158" s="1"/>
  <c r="B436" i="158"/>
  <c r="J435" i="158"/>
  <c r="I435" i="158"/>
  <c r="H435" i="158"/>
  <c r="F435" i="158"/>
  <c r="D435" i="158"/>
  <c r="E435" i="158" s="1"/>
  <c r="B435" i="158"/>
  <c r="J434" i="158"/>
  <c r="I434" i="158"/>
  <c r="H434" i="158"/>
  <c r="F434" i="158"/>
  <c r="D434" i="158"/>
  <c r="E434" i="158" s="1"/>
  <c r="B434" i="158"/>
  <c r="J433" i="158"/>
  <c r="I433" i="158"/>
  <c r="H433" i="158"/>
  <c r="F433" i="158"/>
  <c r="D433" i="158"/>
  <c r="E433" i="158" s="1"/>
  <c r="B433" i="158"/>
  <c r="J432" i="158"/>
  <c r="I432" i="158"/>
  <c r="H432" i="158"/>
  <c r="F432" i="158"/>
  <c r="D432" i="158"/>
  <c r="E432" i="158" s="1"/>
  <c r="B432" i="158"/>
  <c r="J431" i="158"/>
  <c r="I431" i="158"/>
  <c r="H431" i="158"/>
  <c r="F431" i="158"/>
  <c r="D431" i="158"/>
  <c r="E431" i="158" s="1"/>
  <c r="B431" i="158"/>
  <c r="J430" i="158"/>
  <c r="I430" i="158"/>
  <c r="H430" i="158"/>
  <c r="F430" i="158"/>
  <c r="D430" i="158"/>
  <c r="E430" i="158" s="1"/>
  <c r="B430" i="158"/>
  <c r="J429" i="158"/>
  <c r="I429" i="158"/>
  <c r="H429" i="158"/>
  <c r="F429" i="158"/>
  <c r="D429" i="158"/>
  <c r="E429" i="158" s="1"/>
  <c r="B429" i="158"/>
  <c r="J428" i="158"/>
  <c r="I428" i="158"/>
  <c r="H428" i="158"/>
  <c r="F428" i="158"/>
  <c r="D428" i="158"/>
  <c r="E428" i="158" s="1"/>
  <c r="B428" i="158"/>
  <c r="J427" i="158"/>
  <c r="I427" i="158"/>
  <c r="H427" i="158"/>
  <c r="F427" i="158"/>
  <c r="D427" i="158"/>
  <c r="E427" i="158" s="1"/>
  <c r="B427" i="158"/>
  <c r="J426" i="158"/>
  <c r="I426" i="158"/>
  <c r="H426" i="158"/>
  <c r="F426" i="158"/>
  <c r="D426" i="158"/>
  <c r="E426" i="158" s="1"/>
  <c r="B426" i="158"/>
  <c r="J425" i="158"/>
  <c r="I425" i="158"/>
  <c r="H425" i="158"/>
  <c r="F425" i="158"/>
  <c r="D425" i="158"/>
  <c r="E425" i="158" s="1"/>
  <c r="B425" i="158"/>
  <c r="J424" i="158"/>
  <c r="I424" i="158"/>
  <c r="H424" i="158"/>
  <c r="F424" i="158"/>
  <c r="D424" i="158"/>
  <c r="E424" i="158" s="1"/>
  <c r="B424" i="158"/>
  <c r="J423" i="158"/>
  <c r="I423" i="158"/>
  <c r="H423" i="158"/>
  <c r="F423" i="158"/>
  <c r="D423" i="158"/>
  <c r="E423" i="158" s="1"/>
  <c r="B423" i="158"/>
  <c r="J422" i="158"/>
  <c r="I422" i="158"/>
  <c r="H422" i="158"/>
  <c r="F422" i="158"/>
  <c r="D422" i="158"/>
  <c r="E422" i="158" s="1"/>
  <c r="B422" i="158"/>
  <c r="J421" i="158"/>
  <c r="I421" i="158"/>
  <c r="H421" i="158"/>
  <c r="F421" i="158"/>
  <c r="D421" i="158"/>
  <c r="E421" i="158" s="1"/>
  <c r="B421" i="158"/>
  <c r="J420" i="158"/>
  <c r="I420" i="158"/>
  <c r="H420" i="158"/>
  <c r="F420" i="158"/>
  <c r="D420" i="158"/>
  <c r="E420" i="158" s="1"/>
  <c r="B420" i="158"/>
  <c r="J419" i="158"/>
  <c r="I419" i="158"/>
  <c r="H419" i="158"/>
  <c r="F419" i="158"/>
  <c r="D419" i="158"/>
  <c r="E419" i="158" s="1"/>
  <c r="B419" i="158"/>
  <c r="J418" i="158"/>
  <c r="I418" i="158"/>
  <c r="H418" i="158"/>
  <c r="F418" i="158"/>
  <c r="D418" i="158"/>
  <c r="E418" i="158" s="1"/>
  <c r="B418" i="158"/>
  <c r="J417" i="158"/>
  <c r="I417" i="158"/>
  <c r="H417" i="158"/>
  <c r="F417" i="158"/>
  <c r="D417" i="158"/>
  <c r="E417" i="158" s="1"/>
  <c r="B417" i="158"/>
  <c r="J416" i="158"/>
  <c r="I416" i="158"/>
  <c r="H416" i="158"/>
  <c r="F416" i="158"/>
  <c r="D416" i="158"/>
  <c r="E416" i="158" s="1"/>
  <c r="B416" i="158"/>
  <c r="J415" i="158"/>
  <c r="I415" i="158"/>
  <c r="H415" i="158"/>
  <c r="F415" i="158"/>
  <c r="D415" i="158"/>
  <c r="E415" i="158" s="1"/>
  <c r="B415" i="158"/>
  <c r="J414" i="158"/>
  <c r="I414" i="158"/>
  <c r="H414" i="158"/>
  <c r="F414" i="158"/>
  <c r="D414" i="158"/>
  <c r="E414" i="158" s="1"/>
  <c r="B414" i="158"/>
  <c r="J413" i="158"/>
  <c r="I413" i="158"/>
  <c r="H413" i="158"/>
  <c r="F413" i="158"/>
  <c r="D413" i="158"/>
  <c r="E413" i="158" s="1"/>
  <c r="B413" i="158"/>
  <c r="J412" i="158"/>
  <c r="I412" i="158"/>
  <c r="H412" i="158"/>
  <c r="F412" i="158"/>
  <c r="D412" i="158"/>
  <c r="E412" i="158" s="1"/>
  <c r="B412" i="158"/>
  <c r="J411" i="158"/>
  <c r="I411" i="158"/>
  <c r="H411" i="158"/>
  <c r="F411" i="158"/>
  <c r="D411" i="158"/>
  <c r="E411" i="158" s="1"/>
  <c r="B411" i="158"/>
  <c r="J410" i="158"/>
  <c r="I410" i="158"/>
  <c r="H410" i="158"/>
  <c r="F410" i="158"/>
  <c r="D410" i="158"/>
  <c r="E410" i="158" s="1"/>
  <c r="B410" i="158"/>
  <c r="J409" i="158"/>
  <c r="I409" i="158"/>
  <c r="H409" i="158"/>
  <c r="F409" i="158"/>
  <c r="D409" i="158"/>
  <c r="E409" i="158" s="1"/>
  <c r="B409" i="158"/>
  <c r="J408" i="158"/>
  <c r="I408" i="158"/>
  <c r="H408" i="158"/>
  <c r="F408" i="158"/>
  <c r="D408" i="158"/>
  <c r="E408" i="158" s="1"/>
  <c r="B408" i="158"/>
  <c r="J407" i="158"/>
  <c r="I407" i="158"/>
  <c r="H407" i="158"/>
  <c r="F407" i="158"/>
  <c r="D407" i="158"/>
  <c r="E407" i="158" s="1"/>
  <c r="B407" i="158"/>
  <c r="J406" i="158"/>
  <c r="I406" i="158"/>
  <c r="H406" i="158"/>
  <c r="F406" i="158"/>
  <c r="D406" i="158"/>
  <c r="E406" i="158" s="1"/>
  <c r="B406" i="158"/>
  <c r="J405" i="158"/>
  <c r="I405" i="158"/>
  <c r="H405" i="158"/>
  <c r="F405" i="158"/>
  <c r="D405" i="158"/>
  <c r="E405" i="158" s="1"/>
  <c r="B405" i="158"/>
  <c r="J404" i="158"/>
  <c r="I404" i="158"/>
  <c r="H404" i="158"/>
  <c r="F404" i="158"/>
  <c r="D404" i="158"/>
  <c r="E404" i="158" s="1"/>
  <c r="B404" i="158"/>
  <c r="J403" i="158"/>
  <c r="I403" i="158"/>
  <c r="H403" i="158"/>
  <c r="F403" i="158"/>
  <c r="D403" i="158"/>
  <c r="E403" i="158" s="1"/>
  <c r="B403" i="158"/>
  <c r="J402" i="158"/>
  <c r="I402" i="158"/>
  <c r="H402" i="158"/>
  <c r="F402" i="158"/>
  <c r="D402" i="158"/>
  <c r="E402" i="158" s="1"/>
  <c r="B402" i="158"/>
  <c r="J401" i="158"/>
  <c r="I401" i="158"/>
  <c r="H401" i="158"/>
  <c r="F401" i="158"/>
  <c r="D401" i="158"/>
  <c r="E401" i="158" s="1"/>
  <c r="B401" i="158"/>
  <c r="J400" i="158"/>
  <c r="I400" i="158"/>
  <c r="H400" i="158"/>
  <c r="F400" i="158"/>
  <c r="D400" i="158"/>
  <c r="E400" i="158" s="1"/>
  <c r="B400" i="158"/>
  <c r="J399" i="158"/>
  <c r="I399" i="158"/>
  <c r="H399" i="158"/>
  <c r="F399" i="158"/>
  <c r="D399" i="158"/>
  <c r="E399" i="158" s="1"/>
  <c r="B399" i="158"/>
  <c r="J398" i="158"/>
  <c r="I398" i="158"/>
  <c r="H398" i="158"/>
  <c r="F398" i="158"/>
  <c r="D398" i="158"/>
  <c r="E398" i="158" s="1"/>
  <c r="B398" i="158"/>
  <c r="J397" i="158"/>
  <c r="I397" i="158"/>
  <c r="H397" i="158"/>
  <c r="F397" i="158"/>
  <c r="D397" i="158"/>
  <c r="E397" i="158" s="1"/>
  <c r="B397" i="158"/>
  <c r="J396" i="158"/>
  <c r="I396" i="158"/>
  <c r="H396" i="158"/>
  <c r="F396" i="158"/>
  <c r="D396" i="158"/>
  <c r="E396" i="158" s="1"/>
  <c r="B396" i="158"/>
  <c r="J395" i="158"/>
  <c r="I395" i="158"/>
  <c r="H395" i="158"/>
  <c r="F395" i="158"/>
  <c r="D395" i="158"/>
  <c r="E395" i="158" s="1"/>
  <c r="B395" i="158"/>
  <c r="J394" i="158"/>
  <c r="I394" i="158"/>
  <c r="H394" i="158"/>
  <c r="F394" i="158"/>
  <c r="D394" i="158"/>
  <c r="E394" i="158" s="1"/>
  <c r="B394" i="158"/>
  <c r="J393" i="158"/>
  <c r="I393" i="158"/>
  <c r="H393" i="158"/>
  <c r="F393" i="158"/>
  <c r="D393" i="158"/>
  <c r="E393" i="158" s="1"/>
  <c r="B393" i="158"/>
  <c r="J392" i="158"/>
  <c r="I392" i="158"/>
  <c r="H392" i="158"/>
  <c r="F392" i="158"/>
  <c r="D392" i="158"/>
  <c r="E392" i="158" s="1"/>
  <c r="B392" i="158"/>
  <c r="J391" i="158"/>
  <c r="I391" i="158"/>
  <c r="H391" i="158"/>
  <c r="F391" i="158"/>
  <c r="D391" i="158"/>
  <c r="E391" i="158" s="1"/>
  <c r="B391" i="158"/>
  <c r="J390" i="158"/>
  <c r="I390" i="158"/>
  <c r="H390" i="158"/>
  <c r="F390" i="158"/>
  <c r="D390" i="158"/>
  <c r="E390" i="158" s="1"/>
  <c r="B390" i="158"/>
  <c r="J389" i="158"/>
  <c r="I389" i="158"/>
  <c r="H389" i="158"/>
  <c r="F389" i="158"/>
  <c r="D389" i="158"/>
  <c r="E389" i="158" s="1"/>
  <c r="B389" i="158"/>
  <c r="J388" i="158"/>
  <c r="I388" i="158"/>
  <c r="H388" i="158"/>
  <c r="F388" i="158"/>
  <c r="D388" i="158"/>
  <c r="E388" i="158" s="1"/>
  <c r="B388" i="158"/>
  <c r="J387" i="158"/>
  <c r="I387" i="158"/>
  <c r="H387" i="158"/>
  <c r="F387" i="158"/>
  <c r="D387" i="158"/>
  <c r="E387" i="158" s="1"/>
  <c r="B387" i="158"/>
  <c r="J386" i="158"/>
  <c r="I386" i="158"/>
  <c r="H386" i="158"/>
  <c r="F386" i="158"/>
  <c r="D386" i="158"/>
  <c r="E386" i="158" s="1"/>
  <c r="B386" i="158"/>
  <c r="J385" i="158"/>
  <c r="I385" i="158"/>
  <c r="H385" i="158"/>
  <c r="F385" i="158"/>
  <c r="D385" i="158"/>
  <c r="E385" i="158" s="1"/>
  <c r="B385" i="158"/>
  <c r="J384" i="158"/>
  <c r="I384" i="158"/>
  <c r="H384" i="158"/>
  <c r="F384" i="158"/>
  <c r="D384" i="158"/>
  <c r="E384" i="158" s="1"/>
  <c r="B384" i="158"/>
  <c r="J383" i="158"/>
  <c r="I383" i="158"/>
  <c r="H383" i="158"/>
  <c r="F383" i="158"/>
  <c r="D383" i="158"/>
  <c r="E383" i="158" s="1"/>
  <c r="B383" i="158"/>
  <c r="J382" i="158"/>
  <c r="I382" i="158"/>
  <c r="H382" i="158"/>
  <c r="F382" i="158"/>
  <c r="D382" i="158"/>
  <c r="E382" i="158" s="1"/>
  <c r="B382" i="158"/>
  <c r="J381" i="158"/>
  <c r="I381" i="158"/>
  <c r="H381" i="158"/>
  <c r="F381" i="158"/>
  <c r="D381" i="158"/>
  <c r="E381" i="158" s="1"/>
  <c r="B381" i="158"/>
  <c r="J380" i="158"/>
  <c r="I380" i="158"/>
  <c r="H380" i="158"/>
  <c r="F380" i="158"/>
  <c r="D380" i="158"/>
  <c r="E380" i="158" s="1"/>
  <c r="B380" i="158"/>
  <c r="J379" i="158"/>
  <c r="I379" i="158"/>
  <c r="H379" i="158"/>
  <c r="F379" i="158"/>
  <c r="D379" i="158"/>
  <c r="E379" i="158" s="1"/>
  <c r="B379" i="158"/>
  <c r="J378" i="158"/>
  <c r="I378" i="158"/>
  <c r="H378" i="158"/>
  <c r="F378" i="158"/>
  <c r="D378" i="158"/>
  <c r="E378" i="158" s="1"/>
  <c r="B378" i="158"/>
  <c r="J377" i="158"/>
  <c r="I377" i="158"/>
  <c r="H377" i="158"/>
  <c r="F377" i="158"/>
  <c r="D377" i="158"/>
  <c r="E377" i="158" s="1"/>
  <c r="B377" i="158"/>
  <c r="J376" i="158"/>
  <c r="I376" i="158"/>
  <c r="H376" i="158"/>
  <c r="F376" i="158"/>
  <c r="D376" i="158"/>
  <c r="E376" i="158" s="1"/>
  <c r="B376" i="158"/>
  <c r="J375" i="158"/>
  <c r="I375" i="158"/>
  <c r="H375" i="158"/>
  <c r="F375" i="158"/>
  <c r="D375" i="158"/>
  <c r="E375" i="158" s="1"/>
  <c r="B375" i="158"/>
  <c r="J374" i="158"/>
  <c r="I374" i="158"/>
  <c r="H374" i="158"/>
  <c r="F374" i="158"/>
  <c r="D374" i="158"/>
  <c r="E374" i="158" s="1"/>
  <c r="B374" i="158"/>
  <c r="J373" i="158"/>
  <c r="I373" i="158"/>
  <c r="H373" i="158"/>
  <c r="F373" i="158"/>
  <c r="D373" i="158"/>
  <c r="E373" i="158" s="1"/>
  <c r="B373" i="158"/>
  <c r="J372" i="158"/>
  <c r="I372" i="158"/>
  <c r="H372" i="158"/>
  <c r="F372" i="158"/>
  <c r="D372" i="158"/>
  <c r="E372" i="158" s="1"/>
  <c r="B372" i="158"/>
  <c r="J371" i="158"/>
  <c r="I371" i="158"/>
  <c r="H371" i="158"/>
  <c r="F371" i="158"/>
  <c r="D371" i="158"/>
  <c r="E371" i="158" s="1"/>
  <c r="B371" i="158"/>
  <c r="J370" i="158"/>
  <c r="I370" i="158"/>
  <c r="H370" i="158"/>
  <c r="F370" i="158"/>
  <c r="D370" i="158"/>
  <c r="E370" i="158" s="1"/>
  <c r="B370" i="158"/>
  <c r="J369" i="158"/>
  <c r="I369" i="158"/>
  <c r="H369" i="158"/>
  <c r="F369" i="158"/>
  <c r="D369" i="158"/>
  <c r="E369" i="158" s="1"/>
  <c r="B369" i="158"/>
  <c r="J368" i="158"/>
  <c r="I368" i="158"/>
  <c r="H368" i="158"/>
  <c r="F368" i="158"/>
  <c r="D368" i="158"/>
  <c r="E368" i="158" s="1"/>
  <c r="B368" i="158"/>
  <c r="J367" i="158"/>
  <c r="I367" i="158"/>
  <c r="H367" i="158"/>
  <c r="F367" i="158"/>
  <c r="D367" i="158"/>
  <c r="E367" i="158" s="1"/>
  <c r="B367" i="158"/>
  <c r="J366" i="158"/>
  <c r="I366" i="158"/>
  <c r="H366" i="158"/>
  <c r="F366" i="158"/>
  <c r="D366" i="158"/>
  <c r="E366" i="158" s="1"/>
  <c r="B366" i="158"/>
  <c r="J365" i="158"/>
  <c r="I365" i="158"/>
  <c r="H365" i="158"/>
  <c r="F365" i="158"/>
  <c r="D365" i="158"/>
  <c r="E365" i="158" s="1"/>
  <c r="B365" i="158"/>
  <c r="J364" i="158"/>
  <c r="I364" i="158"/>
  <c r="H364" i="158"/>
  <c r="F364" i="158"/>
  <c r="D364" i="158"/>
  <c r="E364" i="158" s="1"/>
  <c r="B364" i="158"/>
  <c r="J363" i="158"/>
  <c r="I363" i="158"/>
  <c r="H363" i="158"/>
  <c r="F363" i="158"/>
  <c r="D363" i="158"/>
  <c r="E363" i="158" s="1"/>
  <c r="B363" i="158"/>
  <c r="J362" i="158"/>
  <c r="I362" i="158"/>
  <c r="H362" i="158"/>
  <c r="F362" i="158"/>
  <c r="D362" i="158"/>
  <c r="E362" i="158" s="1"/>
  <c r="B362" i="158"/>
  <c r="J361" i="158"/>
  <c r="I361" i="158"/>
  <c r="H361" i="158"/>
  <c r="F361" i="158"/>
  <c r="D361" i="158"/>
  <c r="E361" i="158" s="1"/>
  <c r="B361" i="158"/>
  <c r="J360" i="158"/>
  <c r="I360" i="158"/>
  <c r="H360" i="158"/>
  <c r="F360" i="158"/>
  <c r="D360" i="158"/>
  <c r="E360" i="158" s="1"/>
  <c r="B360" i="158"/>
  <c r="J359" i="158"/>
  <c r="I359" i="158"/>
  <c r="H359" i="158"/>
  <c r="F359" i="158"/>
  <c r="D359" i="158"/>
  <c r="E359" i="158" s="1"/>
  <c r="B359" i="158"/>
  <c r="J358" i="158"/>
  <c r="I358" i="158"/>
  <c r="H358" i="158"/>
  <c r="F358" i="158"/>
  <c r="D358" i="158"/>
  <c r="E358" i="158" s="1"/>
  <c r="B358" i="158"/>
  <c r="J357" i="158"/>
  <c r="I357" i="158"/>
  <c r="H357" i="158"/>
  <c r="F357" i="158"/>
  <c r="D357" i="158"/>
  <c r="E357" i="158" s="1"/>
  <c r="B357" i="158"/>
  <c r="J356" i="158"/>
  <c r="I356" i="158"/>
  <c r="H356" i="158"/>
  <c r="F356" i="158"/>
  <c r="D356" i="158"/>
  <c r="E356" i="158" s="1"/>
  <c r="B356" i="158"/>
  <c r="J355" i="158"/>
  <c r="I355" i="158"/>
  <c r="H355" i="158"/>
  <c r="F355" i="158"/>
  <c r="D355" i="158"/>
  <c r="E355" i="158" s="1"/>
  <c r="B355" i="158"/>
  <c r="J354" i="158"/>
  <c r="I354" i="158"/>
  <c r="H354" i="158"/>
  <c r="F354" i="158"/>
  <c r="D354" i="158"/>
  <c r="E354" i="158" s="1"/>
  <c r="B354" i="158"/>
  <c r="J353" i="158"/>
  <c r="I353" i="158"/>
  <c r="H353" i="158"/>
  <c r="F353" i="158"/>
  <c r="D353" i="158"/>
  <c r="E353" i="158" s="1"/>
  <c r="B353" i="158"/>
  <c r="J352" i="158"/>
  <c r="I352" i="158"/>
  <c r="H352" i="158"/>
  <c r="F352" i="158"/>
  <c r="D352" i="158"/>
  <c r="E352" i="158" s="1"/>
  <c r="B352" i="158"/>
  <c r="J351" i="158"/>
  <c r="I351" i="158"/>
  <c r="H351" i="158"/>
  <c r="F351" i="158"/>
  <c r="D351" i="158"/>
  <c r="E351" i="158" s="1"/>
  <c r="B351" i="158"/>
  <c r="J350" i="158"/>
  <c r="I350" i="158"/>
  <c r="H350" i="158"/>
  <c r="F350" i="158"/>
  <c r="D350" i="158"/>
  <c r="E350" i="158" s="1"/>
  <c r="B350" i="158"/>
  <c r="J349" i="158"/>
  <c r="I349" i="158"/>
  <c r="H349" i="158"/>
  <c r="F349" i="158"/>
  <c r="D349" i="158"/>
  <c r="E349" i="158" s="1"/>
  <c r="B349" i="158"/>
  <c r="J348" i="158"/>
  <c r="I348" i="158"/>
  <c r="H348" i="158"/>
  <c r="F348" i="158"/>
  <c r="D348" i="158"/>
  <c r="E348" i="158" s="1"/>
  <c r="B348" i="158"/>
  <c r="J347" i="158"/>
  <c r="I347" i="158"/>
  <c r="H347" i="158"/>
  <c r="F347" i="158"/>
  <c r="D347" i="158"/>
  <c r="E347" i="158" s="1"/>
  <c r="B347" i="158"/>
  <c r="J346" i="158"/>
  <c r="I346" i="158"/>
  <c r="H346" i="158"/>
  <c r="F346" i="158"/>
  <c r="D346" i="158"/>
  <c r="E346" i="158" s="1"/>
  <c r="B346" i="158"/>
  <c r="J345" i="158"/>
  <c r="I345" i="158"/>
  <c r="H345" i="158"/>
  <c r="F345" i="158"/>
  <c r="D345" i="158"/>
  <c r="E345" i="158" s="1"/>
  <c r="B345" i="158"/>
  <c r="J344" i="158"/>
  <c r="I344" i="158"/>
  <c r="H344" i="158"/>
  <c r="F344" i="158"/>
  <c r="D344" i="158"/>
  <c r="E344" i="158" s="1"/>
  <c r="B344" i="158"/>
  <c r="J343" i="158"/>
  <c r="I343" i="158"/>
  <c r="H343" i="158"/>
  <c r="F343" i="158"/>
  <c r="D343" i="158"/>
  <c r="E343" i="158" s="1"/>
  <c r="B343" i="158"/>
  <c r="J342" i="158"/>
  <c r="I342" i="158"/>
  <c r="H342" i="158"/>
  <c r="F342" i="158"/>
  <c r="D342" i="158"/>
  <c r="E342" i="158" s="1"/>
  <c r="B342" i="158"/>
  <c r="J341" i="158"/>
  <c r="I341" i="158"/>
  <c r="H341" i="158"/>
  <c r="F341" i="158"/>
  <c r="D341" i="158"/>
  <c r="E341" i="158" s="1"/>
  <c r="B341" i="158"/>
  <c r="J340" i="158"/>
  <c r="I340" i="158"/>
  <c r="H340" i="158"/>
  <c r="F340" i="158"/>
  <c r="D340" i="158"/>
  <c r="E340" i="158" s="1"/>
  <c r="B340" i="158"/>
  <c r="J339" i="158"/>
  <c r="I339" i="158"/>
  <c r="H339" i="158"/>
  <c r="F339" i="158"/>
  <c r="D339" i="158"/>
  <c r="E339" i="158" s="1"/>
  <c r="B339" i="158"/>
  <c r="J338" i="158"/>
  <c r="I338" i="158"/>
  <c r="H338" i="158"/>
  <c r="F338" i="158"/>
  <c r="D338" i="158"/>
  <c r="E338" i="158" s="1"/>
  <c r="B338" i="158"/>
  <c r="J337" i="158"/>
  <c r="I337" i="158"/>
  <c r="H337" i="158"/>
  <c r="F337" i="158"/>
  <c r="D337" i="158"/>
  <c r="E337" i="158" s="1"/>
  <c r="B337" i="158"/>
  <c r="J336" i="158"/>
  <c r="I336" i="158"/>
  <c r="H336" i="158"/>
  <c r="F336" i="158"/>
  <c r="D336" i="158"/>
  <c r="E336" i="158" s="1"/>
  <c r="B336" i="158"/>
  <c r="J335" i="158"/>
  <c r="I335" i="158"/>
  <c r="H335" i="158"/>
  <c r="F335" i="158"/>
  <c r="D335" i="158"/>
  <c r="E335" i="158" s="1"/>
  <c r="B335" i="158"/>
  <c r="J334" i="158"/>
  <c r="I334" i="158"/>
  <c r="H334" i="158"/>
  <c r="F334" i="158"/>
  <c r="D334" i="158"/>
  <c r="E334" i="158" s="1"/>
  <c r="B334" i="158"/>
  <c r="J333" i="158"/>
  <c r="I333" i="158"/>
  <c r="H333" i="158"/>
  <c r="F333" i="158"/>
  <c r="D333" i="158"/>
  <c r="E333" i="158" s="1"/>
  <c r="B333" i="158"/>
  <c r="J332" i="158"/>
  <c r="I332" i="158"/>
  <c r="H332" i="158"/>
  <c r="F332" i="158"/>
  <c r="D332" i="158"/>
  <c r="E332" i="158" s="1"/>
  <c r="B332" i="158"/>
  <c r="J331" i="158"/>
  <c r="I331" i="158"/>
  <c r="H331" i="158"/>
  <c r="F331" i="158"/>
  <c r="D331" i="158"/>
  <c r="E331" i="158" s="1"/>
  <c r="B331" i="158"/>
  <c r="J330" i="158"/>
  <c r="I330" i="158"/>
  <c r="H330" i="158"/>
  <c r="F330" i="158"/>
  <c r="D330" i="158"/>
  <c r="E330" i="158" s="1"/>
  <c r="B330" i="158"/>
  <c r="J329" i="158"/>
  <c r="I329" i="158"/>
  <c r="H329" i="158"/>
  <c r="F329" i="158"/>
  <c r="D329" i="158"/>
  <c r="E329" i="158" s="1"/>
  <c r="B329" i="158"/>
  <c r="J328" i="158"/>
  <c r="I328" i="158"/>
  <c r="H328" i="158"/>
  <c r="F328" i="158"/>
  <c r="D328" i="158"/>
  <c r="E328" i="158" s="1"/>
  <c r="B328" i="158"/>
  <c r="J327" i="158"/>
  <c r="I327" i="158"/>
  <c r="H327" i="158"/>
  <c r="F327" i="158"/>
  <c r="D327" i="158"/>
  <c r="E327" i="158" s="1"/>
  <c r="B327" i="158"/>
  <c r="J326" i="158"/>
  <c r="I326" i="158"/>
  <c r="H326" i="158"/>
  <c r="F326" i="158"/>
  <c r="D326" i="158"/>
  <c r="E326" i="158" s="1"/>
  <c r="B326" i="158"/>
  <c r="J325" i="158"/>
  <c r="I325" i="158"/>
  <c r="H325" i="158"/>
  <c r="F325" i="158"/>
  <c r="D325" i="158"/>
  <c r="E325" i="158" s="1"/>
  <c r="B325" i="158"/>
  <c r="J324" i="158"/>
  <c r="I324" i="158"/>
  <c r="H324" i="158"/>
  <c r="F324" i="158"/>
  <c r="D324" i="158"/>
  <c r="E324" i="158" s="1"/>
  <c r="B324" i="158"/>
  <c r="J323" i="158"/>
  <c r="I323" i="158"/>
  <c r="H323" i="158"/>
  <c r="F323" i="158"/>
  <c r="D323" i="158"/>
  <c r="E323" i="158" s="1"/>
  <c r="B323" i="158"/>
  <c r="J322" i="158"/>
  <c r="I322" i="158"/>
  <c r="H322" i="158"/>
  <c r="F322" i="158"/>
  <c r="D322" i="158"/>
  <c r="E322" i="158" s="1"/>
  <c r="B322" i="158"/>
  <c r="J321" i="158"/>
  <c r="I321" i="158"/>
  <c r="H321" i="158"/>
  <c r="F321" i="158"/>
  <c r="D321" i="158"/>
  <c r="E321" i="158" s="1"/>
  <c r="B321" i="158"/>
  <c r="J320" i="158"/>
  <c r="I320" i="158"/>
  <c r="H320" i="158"/>
  <c r="F320" i="158"/>
  <c r="D320" i="158"/>
  <c r="E320" i="158" s="1"/>
  <c r="B320" i="158"/>
  <c r="J319" i="158"/>
  <c r="I319" i="158"/>
  <c r="H319" i="158"/>
  <c r="F319" i="158"/>
  <c r="D319" i="158"/>
  <c r="E319" i="158" s="1"/>
  <c r="B319" i="158"/>
  <c r="J318" i="158"/>
  <c r="I318" i="158"/>
  <c r="H318" i="158"/>
  <c r="F318" i="158"/>
  <c r="D318" i="158"/>
  <c r="E318" i="158" s="1"/>
  <c r="B318" i="158"/>
  <c r="J317" i="158"/>
  <c r="I317" i="158"/>
  <c r="H317" i="158"/>
  <c r="F317" i="158"/>
  <c r="D317" i="158"/>
  <c r="E317" i="158" s="1"/>
  <c r="B317" i="158"/>
  <c r="J316" i="158"/>
  <c r="I316" i="158"/>
  <c r="H316" i="158"/>
  <c r="F316" i="158"/>
  <c r="D316" i="158"/>
  <c r="E316" i="158" s="1"/>
  <c r="B316" i="158"/>
  <c r="J315" i="158"/>
  <c r="I315" i="158"/>
  <c r="H315" i="158"/>
  <c r="F315" i="158"/>
  <c r="D315" i="158"/>
  <c r="E315" i="158" s="1"/>
  <c r="B315" i="158"/>
  <c r="J314" i="158"/>
  <c r="I314" i="158"/>
  <c r="H314" i="158"/>
  <c r="F314" i="158"/>
  <c r="D314" i="158"/>
  <c r="E314" i="158" s="1"/>
  <c r="B314" i="158"/>
  <c r="J313" i="158"/>
  <c r="I313" i="158"/>
  <c r="H313" i="158"/>
  <c r="F313" i="158"/>
  <c r="D313" i="158"/>
  <c r="E313" i="158" s="1"/>
  <c r="B313" i="158"/>
  <c r="J312" i="158"/>
  <c r="I312" i="158"/>
  <c r="H312" i="158"/>
  <c r="F312" i="158"/>
  <c r="D312" i="158"/>
  <c r="E312" i="158" s="1"/>
  <c r="B312" i="158"/>
  <c r="J311" i="158"/>
  <c r="I311" i="158"/>
  <c r="H311" i="158"/>
  <c r="F311" i="158"/>
  <c r="D311" i="158"/>
  <c r="E311" i="158" s="1"/>
  <c r="B311" i="158"/>
  <c r="J310" i="158"/>
  <c r="I310" i="158"/>
  <c r="H310" i="158"/>
  <c r="F310" i="158"/>
  <c r="D310" i="158"/>
  <c r="E310" i="158" s="1"/>
  <c r="B310" i="158"/>
  <c r="J309" i="158"/>
  <c r="I309" i="158"/>
  <c r="H309" i="158"/>
  <c r="F309" i="158"/>
  <c r="D309" i="158"/>
  <c r="E309" i="158" s="1"/>
  <c r="B309" i="158"/>
  <c r="J308" i="158"/>
  <c r="I308" i="158"/>
  <c r="H308" i="158"/>
  <c r="F308" i="158"/>
  <c r="D308" i="158"/>
  <c r="E308" i="158" s="1"/>
  <c r="B308" i="158"/>
  <c r="J307" i="158"/>
  <c r="I307" i="158"/>
  <c r="H307" i="158"/>
  <c r="F307" i="158"/>
  <c r="D307" i="158"/>
  <c r="E307" i="158" s="1"/>
  <c r="B307" i="158"/>
  <c r="J306" i="158"/>
  <c r="I306" i="158"/>
  <c r="H306" i="158"/>
  <c r="F306" i="158"/>
  <c r="D306" i="158"/>
  <c r="E306" i="158" s="1"/>
  <c r="B306" i="158"/>
  <c r="J305" i="158"/>
  <c r="I305" i="158"/>
  <c r="H305" i="158"/>
  <c r="F305" i="158"/>
  <c r="D305" i="158"/>
  <c r="E305" i="158" s="1"/>
  <c r="B305" i="158"/>
  <c r="J304" i="158"/>
  <c r="I304" i="158"/>
  <c r="H304" i="158"/>
  <c r="F304" i="158"/>
  <c r="D304" i="158"/>
  <c r="E304" i="158" s="1"/>
  <c r="B304" i="158"/>
  <c r="J303" i="158"/>
  <c r="I303" i="158"/>
  <c r="H303" i="158"/>
  <c r="F303" i="158"/>
  <c r="D303" i="158"/>
  <c r="E303" i="158" s="1"/>
  <c r="B303" i="158"/>
  <c r="J302" i="158"/>
  <c r="I302" i="158"/>
  <c r="H302" i="158"/>
  <c r="F302" i="158"/>
  <c r="D302" i="158"/>
  <c r="E302" i="158" s="1"/>
  <c r="B302" i="158"/>
  <c r="J301" i="158"/>
  <c r="I301" i="158"/>
  <c r="H301" i="158"/>
  <c r="F301" i="158"/>
  <c r="D301" i="158"/>
  <c r="E301" i="158" s="1"/>
  <c r="B301" i="158"/>
  <c r="J300" i="158"/>
  <c r="I300" i="158"/>
  <c r="H300" i="158"/>
  <c r="F300" i="158"/>
  <c r="D300" i="158"/>
  <c r="E300" i="158" s="1"/>
  <c r="B300" i="158"/>
  <c r="J299" i="158"/>
  <c r="I299" i="158"/>
  <c r="H299" i="158"/>
  <c r="F299" i="158"/>
  <c r="D299" i="158"/>
  <c r="E299" i="158" s="1"/>
  <c r="B299" i="158"/>
  <c r="J298" i="158"/>
  <c r="I298" i="158"/>
  <c r="H298" i="158"/>
  <c r="F298" i="158"/>
  <c r="D298" i="158"/>
  <c r="E298" i="158" s="1"/>
  <c r="B298" i="158"/>
  <c r="J297" i="158"/>
  <c r="I297" i="158"/>
  <c r="H297" i="158"/>
  <c r="F297" i="158"/>
  <c r="D297" i="158"/>
  <c r="E297" i="158" s="1"/>
  <c r="B297" i="158"/>
  <c r="J296" i="158"/>
  <c r="I296" i="158"/>
  <c r="H296" i="158"/>
  <c r="F296" i="158"/>
  <c r="D296" i="158"/>
  <c r="E296" i="158" s="1"/>
  <c r="B296" i="158"/>
  <c r="J295" i="158"/>
  <c r="I295" i="158"/>
  <c r="H295" i="158"/>
  <c r="F295" i="158"/>
  <c r="D295" i="158"/>
  <c r="E295" i="158" s="1"/>
  <c r="B295" i="158"/>
  <c r="J294" i="158"/>
  <c r="I294" i="158"/>
  <c r="H294" i="158"/>
  <c r="F294" i="158"/>
  <c r="D294" i="158"/>
  <c r="E294" i="158" s="1"/>
  <c r="B294" i="158"/>
  <c r="J293" i="158"/>
  <c r="I293" i="158"/>
  <c r="H293" i="158"/>
  <c r="F293" i="158"/>
  <c r="D293" i="158"/>
  <c r="E293" i="158" s="1"/>
  <c r="B293" i="158"/>
  <c r="J292" i="158"/>
  <c r="I292" i="158"/>
  <c r="H292" i="158"/>
  <c r="F292" i="158"/>
  <c r="D292" i="158"/>
  <c r="E292" i="158" s="1"/>
  <c r="B292" i="158"/>
  <c r="J291" i="158"/>
  <c r="I291" i="158"/>
  <c r="H291" i="158"/>
  <c r="F291" i="158"/>
  <c r="D291" i="158"/>
  <c r="E291" i="158" s="1"/>
  <c r="B291" i="158"/>
  <c r="J290" i="158"/>
  <c r="I290" i="158"/>
  <c r="H290" i="158"/>
  <c r="F290" i="158"/>
  <c r="D290" i="158"/>
  <c r="E290" i="158" s="1"/>
  <c r="B290" i="158"/>
  <c r="J289" i="158"/>
  <c r="I289" i="158"/>
  <c r="H289" i="158"/>
  <c r="F289" i="158"/>
  <c r="D289" i="158"/>
  <c r="E289" i="158" s="1"/>
  <c r="B289" i="158"/>
  <c r="J288" i="158"/>
  <c r="I288" i="158"/>
  <c r="H288" i="158"/>
  <c r="F288" i="158"/>
  <c r="D288" i="158"/>
  <c r="E288" i="158" s="1"/>
  <c r="B288" i="158"/>
  <c r="J287" i="158"/>
  <c r="I287" i="158"/>
  <c r="H287" i="158"/>
  <c r="F287" i="158"/>
  <c r="D287" i="158"/>
  <c r="E287" i="158" s="1"/>
  <c r="B287" i="158"/>
  <c r="J286" i="158"/>
  <c r="I286" i="158"/>
  <c r="H286" i="158"/>
  <c r="F286" i="158"/>
  <c r="D286" i="158"/>
  <c r="E286" i="158" s="1"/>
  <c r="B286" i="158"/>
  <c r="J285" i="158"/>
  <c r="I285" i="158"/>
  <c r="H285" i="158"/>
  <c r="F285" i="158"/>
  <c r="D285" i="158"/>
  <c r="E285" i="158" s="1"/>
  <c r="B285" i="158"/>
  <c r="J284" i="158"/>
  <c r="I284" i="158"/>
  <c r="H284" i="158"/>
  <c r="F284" i="158"/>
  <c r="D284" i="158"/>
  <c r="E284" i="158" s="1"/>
  <c r="B284" i="158"/>
  <c r="J283" i="158"/>
  <c r="I283" i="158"/>
  <c r="H283" i="158"/>
  <c r="F283" i="158"/>
  <c r="D283" i="158"/>
  <c r="E283" i="158" s="1"/>
  <c r="B283" i="158"/>
  <c r="J282" i="158"/>
  <c r="I282" i="158"/>
  <c r="H282" i="158"/>
  <c r="F282" i="158"/>
  <c r="D282" i="158"/>
  <c r="E282" i="158" s="1"/>
  <c r="B282" i="158"/>
  <c r="J281" i="158"/>
  <c r="I281" i="158"/>
  <c r="H281" i="158"/>
  <c r="F281" i="158"/>
  <c r="D281" i="158"/>
  <c r="E281" i="158" s="1"/>
  <c r="B281" i="158"/>
  <c r="J280" i="158"/>
  <c r="I280" i="158"/>
  <c r="H280" i="158"/>
  <c r="F280" i="158"/>
  <c r="D280" i="158"/>
  <c r="E280" i="158" s="1"/>
  <c r="B280" i="158"/>
  <c r="J279" i="158"/>
  <c r="I279" i="158"/>
  <c r="H279" i="158"/>
  <c r="F279" i="158"/>
  <c r="D279" i="158"/>
  <c r="E279" i="158" s="1"/>
  <c r="B279" i="158"/>
  <c r="J278" i="158"/>
  <c r="I278" i="158"/>
  <c r="H278" i="158"/>
  <c r="F278" i="158"/>
  <c r="D278" i="158"/>
  <c r="E278" i="158" s="1"/>
  <c r="B278" i="158"/>
  <c r="J277" i="158"/>
  <c r="I277" i="158"/>
  <c r="H277" i="158"/>
  <c r="F277" i="158"/>
  <c r="D277" i="158"/>
  <c r="E277" i="158" s="1"/>
  <c r="B277" i="158"/>
  <c r="J276" i="158"/>
  <c r="I276" i="158"/>
  <c r="H276" i="158"/>
  <c r="F276" i="158"/>
  <c r="D276" i="158"/>
  <c r="E276" i="158" s="1"/>
  <c r="B276" i="158"/>
  <c r="J275" i="158"/>
  <c r="I275" i="158"/>
  <c r="H275" i="158"/>
  <c r="F275" i="158"/>
  <c r="D275" i="158"/>
  <c r="E275" i="158" s="1"/>
  <c r="B275" i="158"/>
  <c r="J274" i="158"/>
  <c r="I274" i="158"/>
  <c r="H274" i="158"/>
  <c r="F274" i="158"/>
  <c r="D274" i="158"/>
  <c r="E274" i="158" s="1"/>
  <c r="B274" i="158"/>
  <c r="J273" i="158"/>
  <c r="I273" i="158"/>
  <c r="H273" i="158"/>
  <c r="F273" i="158"/>
  <c r="D273" i="158"/>
  <c r="E273" i="158" s="1"/>
  <c r="B273" i="158"/>
  <c r="J272" i="158"/>
  <c r="I272" i="158"/>
  <c r="H272" i="158"/>
  <c r="F272" i="158"/>
  <c r="D272" i="158"/>
  <c r="E272" i="158" s="1"/>
  <c r="B272" i="158"/>
  <c r="J271" i="158"/>
  <c r="I271" i="158"/>
  <c r="H271" i="158"/>
  <c r="F271" i="158"/>
  <c r="D271" i="158"/>
  <c r="E271" i="158" s="1"/>
  <c r="B271" i="158"/>
  <c r="J270" i="158"/>
  <c r="I270" i="158"/>
  <c r="H270" i="158"/>
  <c r="F270" i="158"/>
  <c r="D270" i="158"/>
  <c r="E270" i="158" s="1"/>
  <c r="B270" i="158"/>
  <c r="J269" i="158"/>
  <c r="I269" i="158"/>
  <c r="H269" i="158"/>
  <c r="F269" i="158"/>
  <c r="D269" i="158"/>
  <c r="E269" i="158" s="1"/>
  <c r="B269" i="158"/>
  <c r="J268" i="158"/>
  <c r="I268" i="158"/>
  <c r="H268" i="158"/>
  <c r="F268" i="158"/>
  <c r="D268" i="158"/>
  <c r="E268" i="158" s="1"/>
  <c r="B268" i="158"/>
  <c r="J267" i="158"/>
  <c r="I267" i="158"/>
  <c r="H267" i="158"/>
  <c r="F267" i="158"/>
  <c r="D267" i="158"/>
  <c r="E267" i="158" s="1"/>
  <c r="B267" i="158"/>
  <c r="J266" i="158"/>
  <c r="I266" i="158"/>
  <c r="H266" i="158"/>
  <c r="F266" i="158"/>
  <c r="D266" i="158"/>
  <c r="E266" i="158" s="1"/>
  <c r="B266" i="158"/>
  <c r="J265" i="158"/>
  <c r="I265" i="158"/>
  <c r="H265" i="158"/>
  <c r="F265" i="158"/>
  <c r="D265" i="158"/>
  <c r="E265" i="158" s="1"/>
  <c r="B265" i="158"/>
  <c r="J264" i="158"/>
  <c r="I264" i="158"/>
  <c r="H264" i="158"/>
  <c r="F264" i="158"/>
  <c r="D264" i="158"/>
  <c r="E264" i="158" s="1"/>
  <c r="B264" i="158"/>
  <c r="J263" i="158"/>
  <c r="I263" i="158"/>
  <c r="H263" i="158"/>
  <c r="F263" i="158"/>
  <c r="D263" i="158"/>
  <c r="E263" i="158" s="1"/>
  <c r="B263" i="158"/>
  <c r="J262" i="158"/>
  <c r="I262" i="158"/>
  <c r="H262" i="158"/>
  <c r="F262" i="158"/>
  <c r="D262" i="158"/>
  <c r="E262" i="158" s="1"/>
  <c r="B262" i="158"/>
  <c r="J261" i="158"/>
  <c r="I261" i="158"/>
  <c r="H261" i="158"/>
  <c r="F261" i="158"/>
  <c r="D261" i="158"/>
  <c r="E261" i="158" s="1"/>
  <c r="B261" i="158"/>
  <c r="J260" i="158"/>
  <c r="I260" i="158"/>
  <c r="H260" i="158"/>
  <c r="F260" i="158"/>
  <c r="D260" i="158"/>
  <c r="E260" i="158" s="1"/>
  <c r="B260" i="158"/>
  <c r="J259" i="158"/>
  <c r="I259" i="158"/>
  <c r="H259" i="158"/>
  <c r="F259" i="158"/>
  <c r="D259" i="158"/>
  <c r="E259" i="158" s="1"/>
  <c r="B259" i="158"/>
  <c r="J258" i="158"/>
  <c r="I258" i="158"/>
  <c r="H258" i="158"/>
  <c r="F258" i="158"/>
  <c r="D258" i="158"/>
  <c r="E258" i="158" s="1"/>
  <c r="B258" i="158"/>
  <c r="J257" i="158"/>
  <c r="I257" i="158"/>
  <c r="H257" i="158"/>
  <c r="F257" i="158"/>
  <c r="D257" i="158"/>
  <c r="E257" i="158" s="1"/>
  <c r="B257" i="158"/>
  <c r="J256" i="158"/>
  <c r="I256" i="158"/>
  <c r="H256" i="158"/>
  <c r="F256" i="158"/>
  <c r="D256" i="158"/>
  <c r="E256" i="158" s="1"/>
  <c r="B256" i="158"/>
  <c r="J255" i="158"/>
  <c r="I255" i="158"/>
  <c r="H255" i="158"/>
  <c r="F255" i="158"/>
  <c r="D255" i="158"/>
  <c r="E255" i="158" s="1"/>
  <c r="B255" i="158"/>
  <c r="J254" i="158"/>
  <c r="I254" i="158"/>
  <c r="H254" i="158"/>
  <c r="F254" i="158"/>
  <c r="D254" i="158"/>
  <c r="E254" i="158" s="1"/>
  <c r="B254" i="158"/>
  <c r="J253" i="158"/>
  <c r="I253" i="158"/>
  <c r="H253" i="158"/>
  <c r="F253" i="158"/>
  <c r="D253" i="158"/>
  <c r="E253" i="158" s="1"/>
  <c r="B253" i="158"/>
  <c r="J252" i="158"/>
  <c r="I252" i="158"/>
  <c r="H252" i="158"/>
  <c r="F252" i="158"/>
  <c r="D252" i="158"/>
  <c r="E252" i="158" s="1"/>
  <c r="B252" i="158"/>
  <c r="J251" i="158"/>
  <c r="I251" i="158"/>
  <c r="H251" i="158"/>
  <c r="F251" i="158"/>
  <c r="D251" i="158"/>
  <c r="E251" i="158" s="1"/>
  <c r="B251" i="158"/>
  <c r="J250" i="158"/>
  <c r="I250" i="158"/>
  <c r="H250" i="158"/>
  <c r="F250" i="158"/>
  <c r="D250" i="158"/>
  <c r="E250" i="158" s="1"/>
  <c r="B250" i="158"/>
  <c r="J249" i="158"/>
  <c r="I249" i="158"/>
  <c r="H249" i="158"/>
  <c r="F249" i="158"/>
  <c r="D249" i="158"/>
  <c r="E249" i="158" s="1"/>
  <c r="B249" i="158"/>
  <c r="J248" i="158"/>
  <c r="I248" i="158"/>
  <c r="H248" i="158"/>
  <c r="F248" i="158"/>
  <c r="D248" i="158"/>
  <c r="E248" i="158" s="1"/>
  <c r="B248" i="158"/>
  <c r="J247" i="158"/>
  <c r="I247" i="158"/>
  <c r="H247" i="158"/>
  <c r="F247" i="158"/>
  <c r="D247" i="158"/>
  <c r="E247" i="158" s="1"/>
  <c r="B247" i="158"/>
  <c r="J246" i="158"/>
  <c r="I246" i="158"/>
  <c r="H246" i="158"/>
  <c r="F246" i="158"/>
  <c r="D246" i="158"/>
  <c r="E246" i="158" s="1"/>
  <c r="B246" i="158"/>
  <c r="J245" i="158"/>
  <c r="I245" i="158"/>
  <c r="H245" i="158"/>
  <c r="F245" i="158"/>
  <c r="D245" i="158"/>
  <c r="E245" i="158" s="1"/>
  <c r="B245" i="158"/>
  <c r="J244" i="158"/>
  <c r="I244" i="158"/>
  <c r="H244" i="158"/>
  <c r="F244" i="158"/>
  <c r="D244" i="158"/>
  <c r="E244" i="158" s="1"/>
  <c r="B244" i="158"/>
  <c r="J243" i="158"/>
  <c r="I243" i="158"/>
  <c r="H243" i="158"/>
  <c r="F243" i="158"/>
  <c r="D243" i="158"/>
  <c r="E243" i="158" s="1"/>
  <c r="B243" i="158"/>
  <c r="J242" i="158"/>
  <c r="I242" i="158"/>
  <c r="H242" i="158"/>
  <c r="F242" i="158"/>
  <c r="D242" i="158"/>
  <c r="E242" i="158" s="1"/>
  <c r="B242" i="158"/>
  <c r="J241" i="158"/>
  <c r="I241" i="158"/>
  <c r="H241" i="158"/>
  <c r="F241" i="158"/>
  <c r="D241" i="158"/>
  <c r="E241" i="158" s="1"/>
  <c r="B241" i="158"/>
  <c r="J240" i="158"/>
  <c r="I240" i="158"/>
  <c r="H240" i="158"/>
  <c r="F240" i="158"/>
  <c r="D240" i="158"/>
  <c r="E240" i="158" s="1"/>
  <c r="B240" i="158"/>
  <c r="J239" i="158"/>
  <c r="I239" i="158"/>
  <c r="H239" i="158"/>
  <c r="F239" i="158"/>
  <c r="D239" i="158"/>
  <c r="E239" i="158" s="1"/>
  <c r="B239" i="158"/>
  <c r="J238" i="158"/>
  <c r="I238" i="158"/>
  <c r="H238" i="158"/>
  <c r="F238" i="158"/>
  <c r="D238" i="158"/>
  <c r="E238" i="158" s="1"/>
  <c r="B238" i="158"/>
  <c r="J237" i="158"/>
  <c r="I237" i="158"/>
  <c r="H237" i="158"/>
  <c r="F237" i="158"/>
  <c r="D237" i="158"/>
  <c r="E237" i="158" s="1"/>
  <c r="B237" i="158"/>
  <c r="J236" i="158"/>
  <c r="I236" i="158"/>
  <c r="H236" i="158"/>
  <c r="F236" i="158"/>
  <c r="D236" i="158"/>
  <c r="E236" i="158" s="1"/>
  <c r="B236" i="158"/>
  <c r="J235" i="158"/>
  <c r="I235" i="158"/>
  <c r="H235" i="158"/>
  <c r="F235" i="158"/>
  <c r="D235" i="158"/>
  <c r="E235" i="158" s="1"/>
  <c r="B235" i="158"/>
  <c r="J234" i="158"/>
  <c r="I234" i="158"/>
  <c r="H234" i="158"/>
  <c r="F234" i="158"/>
  <c r="D234" i="158"/>
  <c r="E234" i="158" s="1"/>
  <c r="B234" i="158"/>
  <c r="J233" i="158"/>
  <c r="I233" i="158"/>
  <c r="H233" i="158"/>
  <c r="F233" i="158"/>
  <c r="D233" i="158"/>
  <c r="E233" i="158" s="1"/>
  <c r="B233" i="158"/>
  <c r="J232" i="158"/>
  <c r="I232" i="158"/>
  <c r="H232" i="158"/>
  <c r="F232" i="158"/>
  <c r="D232" i="158"/>
  <c r="E232" i="158" s="1"/>
  <c r="B232" i="158"/>
  <c r="J231" i="158"/>
  <c r="I231" i="158"/>
  <c r="H231" i="158"/>
  <c r="F231" i="158"/>
  <c r="D231" i="158"/>
  <c r="E231" i="158" s="1"/>
  <c r="B231" i="158"/>
  <c r="J230" i="158"/>
  <c r="I230" i="158"/>
  <c r="H230" i="158"/>
  <c r="F230" i="158"/>
  <c r="D230" i="158"/>
  <c r="E230" i="158" s="1"/>
  <c r="B230" i="158"/>
  <c r="J229" i="158"/>
  <c r="I229" i="158"/>
  <c r="H229" i="158"/>
  <c r="F229" i="158"/>
  <c r="D229" i="158"/>
  <c r="E229" i="158" s="1"/>
  <c r="B229" i="158"/>
  <c r="J228" i="158"/>
  <c r="I228" i="158"/>
  <c r="H228" i="158"/>
  <c r="F228" i="158"/>
  <c r="D228" i="158"/>
  <c r="E228" i="158" s="1"/>
  <c r="B228" i="158"/>
  <c r="J227" i="158"/>
  <c r="I227" i="158"/>
  <c r="H227" i="158"/>
  <c r="F227" i="158"/>
  <c r="D227" i="158"/>
  <c r="E227" i="158" s="1"/>
  <c r="B227" i="158"/>
  <c r="J226" i="158"/>
  <c r="I226" i="158"/>
  <c r="H226" i="158"/>
  <c r="F226" i="158"/>
  <c r="D226" i="158"/>
  <c r="E226" i="158" s="1"/>
  <c r="B226" i="158"/>
  <c r="J225" i="158"/>
  <c r="I225" i="158"/>
  <c r="H225" i="158"/>
  <c r="F225" i="158"/>
  <c r="D225" i="158"/>
  <c r="E225" i="158" s="1"/>
  <c r="B225" i="158"/>
  <c r="J224" i="158"/>
  <c r="I224" i="158"/>
  <c r="H224" i="158"/>
  <c r="F224" i="158"/>
  <c r="D224" i="158"/>
  <c r="E224" i="158" s="1"/>
  <c r="B224" i="158"/>
  <c r="J223" i="158"/>
  <c r="I223" i="158"/>
  <c r="H223" i="158"/>
  <c r="F223" i="158"/>
  <c r="D223" i="158"/>
  <c r="E223" i="158" s="1"/>
  <c r="B223" i="158"/>
  <c r="J222" i="158"/>
  <c r="I222" i="158"/>
  <c r="H222" i="158"/>
  <c r="F222" i="158"/>
  <c r="D222" i="158"/>
  <c r="E222" i="158" s="1"/>
  <c r="B222" i="158"/>
  <c r="J221" i="158"/>
  <c r="I221" i="158"/>
  <c r="H221" i="158"/>
  <c r="F221" i="158"/>
  <c r="D221" i="158"/>
  <c r="E221" i="158" s="1"/>
  <c r="B221" i="158"/>
  <c r="J220" i="158"/>
  <c r="I220" i="158"/>
  <c r="H220" i="158"/>
  <c r="F220" i="158"/>
  <c r="D220" i="158"/>
  <c r="E220" i="158" s="1"/>
  <c r="B220" i="158"/>
  <c r="J219" i="158"/>
  <c r="I219" i="158"/>
  <c r="H219" i="158"/>
  <c r="F219" i="158"/>
  <c r="D219" i="158"/>
  <c r="E219" i="158" s="1"/>
  <c r="B219" i="158"/>
  <c r="J218" i="158"/>
  <c r="I218" i="158"/>
  <c r="H218" i="158"/>
  <c r="F218" i="158"/>
  <c r="D218" i="158"/>
  <c r="E218" i="158" s="1"/>
  <c r="B218" i="158"/>
  <c r="J217" i="158"/>
  <c r="I217" i="158"/>
  <c r="H217" i="158"/>
  <c r="F217" i="158"/>
  <c r="D217" i="158"/>
  <c r="E217" i="158" s="1"/>
  <c r="B217" i="158"/>
  <c r="J216" i="158"/>
  <c r="I216" i="158"/>
  <c r="H216" i="158"/>
  <c r="F216" i="158"/>
  <c r="D216" i="158"/>
  <c r="E216" i="158" s="1"/>
  <c r="B216" i="158"/>
  <c r="J215" i="158"/>
  <c r="I215" i="158"/>
  <c r="H215" i="158"/>
  <c r="F215" i="158"/>
  <c r="D215" i="158"/>
  <c r="E215" i="158" s="1"/>
  <c r="B215" i="158"/>
  <c r="J214" i="158"/>
  <c r="I214" i="158"/>
  <c r="H214" i="158"/>
  <c r="F214" i="158"/>
  <c r="D214" i="158"/>
  <c r="E214" i="158" s="1"/>
  <c r="B214" i="158"/>
  <c r="J213" i="158"/>
  <c r="I213" i="158"/>
  <c r="H213" i="158"/>
  <c r="F213" i="158"/>
  <c r="D213" i="158"/>
  <c r="E213" i="158" s="1"/>
  <c r="B213" i="158"/>
  <c r="J212" i="158"/>
  <c r="I212" i="158"/>
  <c r="H212" i="158"/>
  <c r="F212" i="158"/>
  <c r="D212" i="158"/>
  <c r="E212" i="158" s="1"/>
  <c r="B212" i="158"/>
  <c r="J211" i="158"/>
  <c r="I211" i="158"/>
  <c r="H211" i="158"/>
  <c r="F211" i="158"/>
  <c r="D211" i="158"/>
  <c r="E211" i="158" s="1"/>
  <c r="B211" i="158"/>
  <c r="J210" i="158"/>
  <c r="I210" i="158"/>
  <c r="H210" i="158"/>
  <c r="F210" i="158"/>
  <c r="D210" i="158"/>
  <c r="E210" i="158" s="1"/>
  <c r="B210" i="158"/>
  <c r="J209" i="158"/>
  <c r="I209" i="158"/>
  <c r="H209" i="158"/>
  <c r="F209" i="158"/>
  <c r="D209" i="158"/>
  <c r="E209" i="158" s="1"/>
  <c r="B209" i="158"/>
  <c r="J208" i="158"/>
  <c r="I208" i="158"/>
  <c r="H208" i="158"/>
  <c r="F208" i="158"/>
  <c r="D208" i="158"/>
  <c r="E208" i="158" s="1"/>
  <c r="B208" i="158"/>
  <c r="J207" i="158"/>
  <c r="I207" i="158"/>
  <c r="H207" i="158"/>
  <c r="F207" i="158"/>
  <c r="D207" i="158"/>
  <c r="E207" i="158" s="1"/>
  <c r="B207" i="158"/>
  <c r="J206" i="158"/>
  <c r="I206" i="158"/>
  <c r="H206" i="158"/>
  <c r="F206" i="158"/>
  <c r="D206" i="158"/>
  <c r="E206" i="158" s="1"/>
  <c r="B206" i="158"/>
  <c r="J205" i="158"/>
  <c r="I205" i="158"/>
  <c r="H205" i="158"/>
  <c r="F205" i="158"/>
  <c r="D205" i="158"/>
  <c r="E205" i="158" s="1"/>
  <c r="B205" i="158"/>
  <c r="J204" i="158"/>
  <c r="I204" i="158"/>
  <c r="H204" i="158"/>
  <c r="F204" i="158"/>
  <c r="D204" i="158"/>
  <c r="E204" i="158" s="1"/>
  <c r="B204" i="158"/>
  <c r="J203" i="158"/>
  <c r="I203" i="158"/>
  <c r="H203" i="158"/>
  <c r="F203" i="158"/>
  <c r="D203" i="158"/>
  <c r="E203" i="158" s="1"/>
  <c r="B203" i="158"/>
  <c r="J202" i="158"/>
  <c r="I202" i="158"/>
  <c r="H202" i="158"/>
  <c r="F202" i="158"/>
  <c r="D202" i="158"/>
  <c r="E202" i="158" s="1"/>
  <c r="B202" i="158"/>
  <c r="J201" i="158"/>
  <c r="I201" i="158"/>
  <c r="H201" i="158"/>
  <c r="F201" i="158"/>
  <c r="D201" i="158"/>
  <c r="E201" i="158" s="1"/>
  <c r="B201" i="158"/>
  <c r="J200" i="158"/>
  <c r="I200" i="158"/>
  <c r="H200" i="158"/>
  <c r="F200" i="158"/>
  <c r="D200" i="158"/>
  <c r="E200" i="158" s="1"/>
  <c r="B200" i="158"/>
  <c r="J199" i="158"/>
  <c r="I199" i="158"/>
  <c r="H199" i="158"/>
  <c r="F199" i="158"/>
  <c r="D199" i="158"/>
  <c r="E199" i="158" s="1"/>
  <c r="B199" i="158"/>
  <c r="J198" i="158"/>
  <c r="I198" i="158"/>
  <c r="H198" i="158"/>
  <c r="F198" i="158"/>
  <c r="D198" i="158"/>
  <c r="E198" i="158" s="1"/>
  <c r="B198" i="158"/>
  <c r="J197" i="158"/>
  <c r="I197" i="158"/>
  <c r="H197" i="158"/>
  <c r="F197" i="158"/>
  <c r="D197" i="158"/>
  <c r="E197" i="158" s="1"/>
  <c r="B197" i="158"/>
  <c r="J196" i="158"/>
  <c r="I196" i="158"/>
  <c r="H196" i="158"/>
  <c r="F196" i="158"/>
  <c r="D196" i="158"/>
  <c r="E196" i="158" s="1"/>
  <c r="B196" i="158"/>
  <c r="J195" i="158"/>
  <c r="I195" i="158"/>
  <c r="H195" i="158"/>
  <c r="F195" i="158"/>
  <c r="D195" i="158"/>
  <c r="E195" i="158" s="1"/>
  <c r="B195" i="158"/>
  <c r="J194" i="158"/>
  <c r="I194" i="158"/>
  <c r="H194" i="158"/>
  <c r="F194" i="158"/>
  <c r="D194" i="158"/>
  <c r="E194" i="158" s="1"/>
  <c r="B194" i="158"/>
  <c r="J193" i="158"/>
  <c r="I193" i="158"/>
  <c r="H193" i="158"/>
  <c r="F193" i="158"/>
  <c r="D193" i="158"/>
  <c r="E193" i="158" s="1"/>
  <c r="B193" i="158"/>
  <c r="J192" i="158"/>
  <c r="I192" i="158"/>
  <c r="H192" i="158"/>
  <c r="F192" i="158"/>
  <c r="D192" i="158"/>
  <c r="E192" i="158" s="1"/>
  <c r="B192" i="158"/>
  <c r="J191" i="158"/>
  <c r="I191" i="158"/>
  <c r="H191" i="158"/>
  <c r="F191" i="158"/>
  <c r="D191" i="158"/>
  <c r="E191" i="158" s="1"/>
  <c r="B191" i="158"/>
  <c r="J190" i="158"/>
  <c r="I190" i="158"/>
  <c r="H190" i="158"/>
  <c r="F190" i="158"/>
  <c r="D190" i="158"/>
  <c r="E190" i="158" s="1"/>
  <c r="B190" i="158"/>
  <c r="J189" i="158"/>
  <c r="I189" i="158"/>
  <c r="H189" i="158"/>
  <c r="F189" i="158"/>
  <c r="D189" i="158"/>
  <c r="E189" i="158" s="1"/>
  <c r="B189" i="158"/>
  <c r="J188" i="158"/>
  <c r="I188" i="158"/>
  <c r="H188" i="158"/>
  <c r="F188" i="158"/>
  <c r="D188" i="158"/>
  <c r="E188" i="158" s="1"/>
  <c r="B188" i="158"/>
  <c r="J187" i="158"/>
  <c r="I187" i="158"/>
  <c r="H187" i="158"/>
  <c r="F187" i="158"/>
  <c r="D187" i="158"/>
  <c r="E187" i="158" s="1"/>
  <c r="B187" i="158"/>
  <c r="J186" i="158"/>
  <c r="I186" i="158"/>
  <c r="H186" i="158"/>
  <c r="F186" i="158"/>
  <c r="D186" i="158"/>
  <c r="E186" i="158" s="1"/>
  <c r="B186" i="158"/>
  <c r="J185" i="158"/>
  <c r="I185" i="158"/>
  <c r="H185" i="158"/>
  <c r="F185" i="158"/>
  <c r="D185" i="158"/>
  <c r="E185" i="158" s="1"/>
  <c r="B185" i="158"/>
  <c r="J184" i="158"/>
  <c r="I184" i="158"/>
  <c r="H184" i="158"/>
  <c r="F184" i="158"/>
  <c r="D184" i="158"/>
  <c r="E184" i="158" s="1"/>
  <c r="B184" i="158"/>
  <c r="J183" i="158"/>
  <c r="I183" i="158"/>
  <c r="H183" i="158"/>
  <c r="F183" i="158"/>
  <c r="D183" i="158"/>
  <c r="E183" i="158" s="1"/>
  <c r="B183" i="158"/>
  <c r="J182" i="158"/>
  <c r="I182" i="158"/>
  <c r="H182" i="158"/>
  <c r="F182" i="158"/>
  <c r="D182" i="158"/>
  <c r="E182" i="158" s="1"/>
  <c r="B182" i="158"/>
  <c r="J181" i="158"/>
  <c r="I181" i="158"/>
  <c r="H181" i="158"/>
  <c r="F181" i="158"/>
  <c r="D181" i="158"/>
  <c r="E181" i="158" s="1"/>
  <c r="B181" i="158"/>
  <c r="J180" i="158"/>
  <c r="I180" i="158"/>
  <c r="H180" i="158"/>
  <c r="F180" i="158"/>
  <c r="D180" i="158"/>
  <c r="E180" i="158" s="1"/>
  <c r="B180" i="158"/>
  <c r="J179" i="158"/>
  <c r="I179" i="158"/>
  <c r="H179" i="158"/>
  <c r="F179" i="158"/>
  <c r="D179" i="158"/>
  <c r="E179" i="158" s="1"/>
  <c r="B179" i="158"/>
  <c r="J178" i="158"/>
  <c r="I178" i="158"/>
  <c r="H178" i="158"/>
  <c r="F178" i="158"/>
  <c r="D178" i="158"/>
  <c r="E178" i="158" s="1"/>
  <c r="B178" i="158"/>
  <c r="J177" i="158"/>
  <c r="I177" i="158"/>
  <c r="H177" i="158"/>
  <c r="F177" i="158"/>
  <c r="D177" i="158"/>
  <c r="E177" i="158" s="1"/>
  <c r="B177" i="158"/>
  <c r="J176" i="158"/>
  <c r="I176" i="158"/>
  <c r="H176" i="158"/>
  <c r="F176" i="158"/>
  <c r="D176" i="158"/>
  <c r="E176" i="158" s="1"/>
  <c r="B176" i="158"/>
  <c r="J175" i="158"/>
  <c r="I175" i="158"/>
  <c r="H175" i="158"/>
  <c r="F175" i="158"/>
  <c r="D175" i="158"/>
  <c r="E175" i="158" s="1"/>
  <c r="B175" i="158"/>
  <c r="J174" i="158"/>
  <c r="I174" i="158"/>
  <c r="H174" i="158"/>
  <c r="F174" i="158"/>
  <c r="D174" i="158"/>
  <c r="E174" i="158" s="1"/>
  <c r="B174" i="158"/>
  <c r="J173" i="158"/>
  <c r="I173" i="158"/>
  <c r="H173" i="158"/>
  <c r="F173" i="158"/>
  <c r="D173" i="158"/>
  <c r="E173" i="158" s="1"/>
  <c r="B173" i="158"/>
  <c r="J172" i="158"/>
  <c r="I172" i="158"/>
  <c r="H172" i="158"/>
  <c r="F172" i="158"/>
  <c r="D172" i="158"/>
  <c r="E172" i="158" s="1"/>
  <c r="B172" i="158"/>
  <c r="J171" i="158"/>
  <c r="I171" i="158"/>
  <c r="H171" i="158"/>
  <c r="F171" i="158"/>
  <c r="D171" i="158"/>
  <c r="E171" i="158" s="1"/>
  <c r="B171" i="158"/>
  <c r="J170" i="158"/>
  <c r="I170" i="158"/>
  <c r="H170" i="158"/>
  <c r="F170" i="158"/>
  <c r="D170" i="158"/>
  <c r="E170" i="158" s="1"/>
  <c r="B170" i="158"/>
  <c r="J169" i="158"/>
  <c r="I169" i="158"/>
  <c r="H169" i="158"/>
  <c r="F169" i="158"/>
  <c r="D169" i="158"/>
  <c r="E169" i="158" s="1"/>
  <c r="B169" i="158"/>
  <c r="J168" i="158"/>
  <c r="I168" i="158"/>
  <c r="H168" i="158"/>
  <c r="F168" i="158"/>
  <c r="D168" i="158"/>
  <c r="E168" i="158" s="1"/>
  <c r="B168" i="158"/>
  <c r="J167" i="158"/>
  <c r="I167" i="158"/>
  <c r="H167" i="158"/>
  <c r="F167" i="158"/>
  <c r="D167" i="158"/>
  <c r="E167" i="158" s="1"/>
  <c r="B167" i="158"/>
  <c r="J166" i="158"/>
  <c r="I166" i="158"/>
  <c r="H166" i="158"/>
  <c r="F166" i="158"/>
  <c r="D166" i="158"/>
  <c r="E166" i="158" s="1"/>
  <c r="B166" i="158"/>
  <c r="J165" i="158"/>
  <c r="I165" i="158"/>
  <c r="H165" i="158"/>
  <c r="F165" i="158"/>
  <c r="D165" i="158"/>
  <c r="E165" i="158" s="1"/>
  <c r="B165" i="158"/>
  <c r="J164" i="158"/>
  <c r="I164" i="158"/>
  <c r="H164" i="158"/>
  <c r="F164" i="158"/>
  <c r="D164" i="158"/>
  <c r="E164" i="158" s="1"/>
  <c r="B164" i="158"/>
  <c r="J163" i="158"/>
  <c r="I163" i="158"/>
  <c r="H163" i="158"/>
  <c r="F163" i="158"/>
  <c r="D163" i="158"/>
  <c r="E163" i="158" s="1"/>
  <c r="B163" i="158"/>
  <c r="J162" i="158"/>
  <c r="I162" i="158"/>
  <c r="H162" i="158"/>
  <c r="F162" i="158"/>
  <c r="D162" i="158"/>
  <c r="E162" i="158" s="1"/>
  <c r="B162" i="158"/>
  <c r="J161" i="158"/>
  <c r="I161" i="158"/>
  <c r="H161" i="158"/>
  <c r="F161" i="158"/>
  <c r="D161" i="158"/>
  <c r="E161" i="158" s="1"/>
  <c r="B161" i="158"/>
  <c r="J160" i="158"/>
  <c r="I160" i="158"/>
  <c r="H160" i="158"/>
  <c r="F160" i="158"/>
  <c r="D160" i="158"/>
  <c r="E160" i="158" s="1"/>
  <c r="B160" i="158"/>
  <c r="J159" i="158"/>
  <c r="I159" i="158"/>
  <c r="H159" i="158"/>
  <c r="F159" i="158"/>
  <c r="D159" i="158"/>
  <c r="E159" i="158" s="1"/>
  <c r="B159" i="158"/>
  <c r="J158" i="158"/>
  <c r="I158" i="158"/>
  <c r="H158" i="158"/>
  <c r="F158" i="158"/>
  <c r="D158" i="158"/>
  <c r="E158" i="158" s="1"/>
  <c r="B158" i="158"/>
  <c r="J157" i="158"/>
  <c r="I157" i="158"/>
  <c r="H157" i="158"/>
  <c r="F157" i="158"/>
  <c r="D157" i="158"/>
  <c r="E157" i="158" s="1"/>
  <c r="B157" i="158"/>
  <c r="J156" i="158"/>
  <c r="I156" i="158"/>
  <c r="H156" i="158"/>
  <c r="F156" i="158"/>
  <c r="D156" i="158"/>
  <c r="E156" i="158" s="1"/>
  <c r="B156" i="158"/>
  <c r="J155" i="158"/>
  <c r="I155" i="158"/>
  <c r="H155" i="158"/>
  <c r="F155" i="158"/>
  <c r="D155" i="158"/>
  <c r="E155" i="158" s="1"/>
  <c r="B155" i="158"/>
  <c r="J154" i="158"/>
  <c r="I154" i="158"/>
  <c r="H154" i="158"/>
  <c r="F154" i="158"/>
  <c r="D154" i="158"/>
  <c r="E154" i="158" s="1"/>
  <c r="B154" i="158"/>
  <c r="J153" i="158"/>
  <c r="I153" i="158"/>
  <c r="H153" i="158"/>
  <c r="F153" i="158"/>
  <c r="D153" i="158"/>
  <c r="E153" i="158" s="1"/>
  <c r="B153" i="158"/>
  <c r="J152" i="158"/>
  <c r="I152" i="158"/>
  <c r="H152" i="158"/>
  <c r="F152" i="158"/>
  <c r="D152" i="158"/>
  <c r="E152" i="158" s="1"/>
  <c r="B152" i="158"/>
  <c r="J151" i="158"/>
  <c r="I151" i="158"/>
  <c r="H151" i="158"/>
  <c r="F151" i="158"/>
  <c r="D151" i="158"/>
  <c r="E151" i="158" s="1"/>
  <c r="B151" i="158"/>
  <c r="J150" i="158"/>
  <c r="I150" i="158"/>
  <c r="H150" i="158"/>
  <c r="F150" i="158"/>
  <c r="D150" i="158"/>
  <c r="E150" i="158" s="1"/>
  <c r="B150" i="158"/>
  <c r="J149" i="158"/>
  <c r="I149" i="158"/>
  <c r="H149" i="158"/>
  <c r="F149" i="158"/>
  <c r="D149" i="158"/>
  <c r="E149" i="158" s="1"/>
  <c r="B149" i="158"/>
  <c r="J148" i="158"/>
  <c r="I148" i="158"/>
  <c r="H148" i="158"/>
  <c r="F148" i="158"/>
  <c r="D148" i="158"/>
  <c r="E148" i="158" s="1"/>
  <c r="B148" i="158"/>
  <c r="J147" i="158"/>
  <c r="I147" i="158"/>
  <c r="H147" i="158"/>
  <c r="F147" i="158"/>
  <c r="D147" i="158"/>
  <c r="E147" i="158" s="1"/>
  <c r="B147" i="158"/>
  <c r="J146" i="158"/>
  <c r="I146" i="158"/>
  <c r="H146" i="158"/>
  <c r="F146" i="158"/>
  <c r="D146" i="158"/>
  <c r="E146" i="158" s="1"/>
  <c r="B146" i="158"/>
  <c r="J145" i="158"/>
  <c r="I145" i="158"/>
  <c r="H145" i="158"/>
  <c r="F145" i="158"/>
  <c r="D145" i="158"/>
  <c r="E145" i="158" s="1"/>
  <c r="B145" i="158"/>
  <c r="J144" i="158"/>
  <c r="I144" i="158"/>
  <c r="H144" i="158"/>
  <c r="F144" i="158"/>
  <c r="D144" i="158"/>
  <c r="E144" i="158" s="1"/>
  <c r="B144" i="158"/>
  <c r="J143" i="158"/>
  <c r="I143" i="158"/>
  <c r="H143" i="158"/>
  <c r="F143" i="158"/>
  <c r="D143" i="158"/>
  <c r="E143" i="158" s="1"/>
  <c r="B143" i="158"/>
  <c r="J142" i="158"/>
  <c r="I142" i="158"/>
  <c r="H142" i="158"/>
  <c r="F142" i="158"/>
  <c r="D142" i="158"/>
  <c r="E142" i="158" s="1"/>
  <c r="B142" i="158"/>
  <c r="J141" i="158"/>
  <c r="I141" i="158"/>
  <c r="H141" i="158"/>
  <c r="F141" i="158"/>
  <c r="D141" i="158"/>
  <c r="E141" i="158" s="1"/>
  <c r="B141" i="158"/>
  <c r="J140" i="158"/>
  <c r="I140" i="158"/>
  <c r="H140" i="158"/>
  <c r="F140" i="158"/>
  <c r="D140" i="158"/>
  <c r="E140" i="158" s="1"/>
  <c r="B140" i="158"/>
  <c r="J139" i="158"/>
  <c r="I139" i="158"/>
  <c r="H139" i="158"/>
  <c r="F139" i="158"/>
  <c r="D139" i="158"/>
  <c r="E139" i="158" s="1"/>
  <c r="B139" i="158"/>
  <c r="J138" i="158"/>
  <c r="I138" i="158"/>
  <c r="H138" i="158"/>
  <c r="F138" i="158"/>
  <c r="D138" i="158"/>
  <c r="E138" i="158" s="1"/>
  <c r="B138" i="158"/>
  <c r="J137" i="158"/>
  <c r="I137" i="158"/>
  <c r="H137" i="158"/>
  <c r="F137" i="158"/>
  <c r="D137" i="158"/>
  <c r="E137" i="158" s="1"/>
  <c r="B137" i="158"/>
  <c r="J136" i="158"/>
  <c r="I136" i="158"/>
  <c r="H136" i="158"/>
  <c r="F136" i="158"/>
  <c r="D136" i="158"/>
  <c r="E136" i="158" s="1"/>
  <c r="B136" i="158"/>
  <c r="J135" i="158"/>
  <c r="I135" i="158"/>
  <c r="H135" i="158"/>
  <c r="F135" i="158"/>
  <c r="D135" i="158"/>
  <c r="E135" i="158" s="1"/>
  <c r="B135" i="158"/>
  <c r="J134" i="158"/>
  <c r="I134" i="158"/>
  <c r="H134" i="158"/>
  <c r="F134" i="158"/>
  <c r="D134" i="158"/>
  <c r="E134" i="158" s="1"/>
  <c r="B134" i="158"/>
  <c r="J133" i="158"/>
  <c r="I133" i="158"/>
  <c r="H133" i="158"/>
  <c r="F133" i="158"/>
  <c r="D133" i="158"/>
  <c r="E133" i="158" s="1"/>
  <c r="B133" i="158"/>
  <c r="J132" i="158"/>
  <c r="I132" i="158"/>
  <c r="H132" i="158"/>
  <c r="F132" i="158"/>
  <c r="D132" i="158"/>
  <c r="E132" i="158" s="1"/>
  <c r="B132" i="158"/>
  <c r="J131" i="158"/>
  <c r="I131" i="158"/>
  <c r="H131" i="158"/>
  <c r="F131" i="158"/>
  <c r="D131" i="158"/>
  <c r="E131" i="158" s="1"/>
  <c r="B131" i="158"/>
  <c r="J130" i="158"/>
  <c r="I130" i="158"/>
  <c r="H130" i="158"/>
  <c r="F130" i="158"/>
  <c r="D130" i="158"/>
  <c r="E130" i="158" s="1"/>
  <c r="B130" i="158"/>
  <c r="J129" i="158"/>
  <c r="I129" i="158"/>
  <c r="H129" i="158"/>
  <c r="F129" i="158"/>
  <c r="D129" i="158"/>
  <c r="E129" i="158" s="1"/>
  <c r="B129" i="158"/>
  <c r="J128" i="158"/>
  <c r="I128" i="158"/>
  <c r="H128" i="158"/>
  <c r="F128" i="158"/>
  <c r="D128" i="158"/>
  <c r="E128" i="158" s="1"/>
  <c r="B128" i="158"/>
  <c r="J127" i="158"/>
  <c r="I127" i="158"/>
  <c r="H127" i="158"/>
  <c r="F127" i="158"/>
  <c r="D127" i="158"/>
  <c r="E127" i="158" s="1"/>
  <c r="B127" i="158"/>
  <c r="J126" i="158"/>
  <c r="I126" i="158"/>
  <c r="H126" i="158"/>
  <c r="F126" i="158"/>
  <c r="D126" i="158"/>
  <c r="E126" i="158" s="1"/>
  <c r="B126" i="158"/>
  <c r="J125" i="158"/>
  <c r="I125" i="158"/>
  <c r="H125" i="158"/>
  <c r="F125" i="158"/>
  <c r="D125" i="158"/>
  <c r="E125" i="158" s="1"/>
  <c r="B125" i="158"/>
  <c r="J124" i="158"/>
  <c r="I124" i="158"/>
  <c r="H124" i="158"/>
  <c r="F124" i="158"/>
  <c r="D124" i="158"/>
  <c r="E124" i="158" s="1"/>
  <c r="B124" i="158"/>
  <c r="J123" i="158"/>
  <c r="I123" i="158"/>
  <c r="H123" i="158"/>
  <c r="F123" i="158"/>
  <c r="D123" i="158"/>
  <c r="E123" i="158" s="1"/>
  <c r="B123" i="158"/>
  <c r="J122" i="158"/>
  <c r="I122" i="158"/>
  <c r="H122" i="158"/>
  <c r="F122" i="158"/>
  <c r="D122" i="158"/>
  <c r="E122" i="158" s="1"/>
  <c r="B122" i="158"/>
  <c r="J121" i="158"/>
  <c r="I121" i="158"/>
  <c r="H121" i="158"/>
  <c r="F121" i="158"/>
  <c r="D121" i="158"/>
  <c r="E121" i="158" s="1"/>
  <c r="B121" i="158"/>
  <c r="J120" i="158"/>
  <c r="I120" i="158"/>
  <c r="H120" i="158"/>
  <c r="F120" i="158"/>
  <c r="D120" i="158"/>
  <c r="E120" i="158" s="1"/>
  <c r="B120" i="158"/>
  <c r="J119" i="158"/>
  <c r="I119" i="158"/>
  <c r="H119" i="158"/>
  <c r="F119" i="158"/>
  <c r="D119" i="158"/>
  <c r="E119" i="158" s="1"/>
  <c r="B119" i="158"/>
  <c r="J118" i="158"/>
  <c r="I118" i="158"/>
  <c r="H118" i="158"/>
  <c r="F118" i="158"/>
  <c r="D118" i="158"/>
  <c r="E118" i="158" s="1"/>
  <c r="B118" i="158"/>
  <c r="J117" i="158"/>
  <c r="I117" i="158"/>
  <c r="H117" i="158"/>
  <c r="F117" i="158"/>
  <c r="D117" i="158"/>
  <c r="E117" i="158" s="1"/>
  <c r="B117" i="158"/>
  <c r="J116" i="158"/>
  <c r="I116" i="158"/>
  <c r="H116" i="158"/>
  <c r="F116" i="158"/>
  <c r="D116" i="158"/>
  <c r="E116" i="158" s="1"/>
  <c r="B116" i="158"/>
  <c r="J115" i="158"/>
  <c r="I115" i="158"/>
  <c r="H115" i="158"/>
  <c r="F115" i="158"/>
  <c r="D115" i="158"/>
  <c r="E115" i="158" s="1"/>
  <c r="B115" i="158"/>
  <c r="J114" i="158"/>
  <c r="I114" i="158"/>
  <c r="H114" i="158"/>
  <c r="F114" i="158"/>
  <c r="D114" i="158"/>
  <c r="E114" i="158" s="1"/>
  <c r="B114" i="158"/>
  <c r="J113" i="158"/>
  <c r="I113" i="158"/>
  <c r="H113" i="158"/>
  <c r="F113" i="158"/>
  <c r="D113" i="158"/>
  <c r="E113" i="158" s="1"/>
  <c r="B113" i="158"/>
  <c r="J112" i="158"/>
  <c r="I112" i="158"/>
  <c r="H112" i="158"/>
  <c r="F112" i="158"/>
  <c r="D112" i="158"/>
  <c r="E112" i="158" s="1"/>
  <c r="B112" i="158"/>
  <c r="J111" i="158"/>
  <c r="I111" i="158"/>
  <c r="H111" i="158"/>
  <c r="F111" i="158"/>
  <c r="D111" i="158"/>
  <c r="E111" i="158" s="1"/>
  <c r="B111" i="158"/>
  <c r="J110" i="158"/>
  <c r="I110" i="158"/>
  <c r="H110" i="158"/>
  <c r="F110" i="158"/>
  <c r="D110" i="158"/>
  <c r="E110" i="158" s="1"/>
  <c r="B110" i="158"/>
  <c r="J109" i="158"/>
  <c r="I109" i="158"/>
  <c r="H109" i="158"/>
  <c r="F109" i="158"/>
  <c r="D109" i="158"/>
  <c r="E109" i="158" s="1"/>
  <c r="B109" i="158"/>
  <c r="J108" i="158"/>
  <c r="I108" i="158"/>
  <c r="H108" i="158"/>
  <c r="F108" i="158"/>
  <c r="D108" i="158"/>
  <c r="E108" i="158" s="1"/>
  <c r="B108" i="158"/>
  <c r="J107" i="158"/>
  <c r="I107" i="158"/>
  <c r="H107" i="158"/>
  <c r="F107" i="158"/>
  <c r="D107" i="158"/>
  <c r="E107" i="158" s="1"/>
  <c r="B107" i="158"/>
  <c r="J106" i="158"/>
  <c r="I106" i="158"/>
  <c r="H106" i="158"/>
  <c r="F106" i="158"/>
  <c r="D106" i="158"/>
  <c r="E106" i="158" s="1"/>
  <c r="B106" i="158"/>
  <c r="J105" i="158"/>
  <c r="I105" i="158"/>
  <c r="H105" i="158"/>
  <c r="F105" i="158"/>
  <c r="D105" i="158"/>
  <c r="E105" i="158" s="1"/>
  <c r="B105" i="158"/>
  <c r="J104" i="158"/>
  <c r="I104" i="158"/>
  <c r="H104" i="158"/>
  <c r="F104" i="158"/>
  <c r="D104" i="158"/>
  <c r="E104" i="158" s="1"/>
  <c r="B104" i="158"/>
  <c r="J103" i="158"/>
  <c r="I103" i="158"/>
  <c r="H103" i="158"/>
  <c r="F103" i="158"/>
  <c r="D103" i="158"/>
  <c r="E103" i="158" s="1"/>
  <c r="B103" i="158"/>
  <c r="J102" i="158"/>
  <c r="I102" i="158"/>
  <c r="H102" i="158"/>
  <c r="F102" i="158"/>
  <c r="D102" i="158"/>
  <c r="E102" i="158" s="1"/>
  <c r="B102" i="158"/>
  <c r="J101" i="158"/>
  <c r="I101" i="158"/>
  <c r="H101" i="158"/>
  <c r="F101" i="158"/>
  <c r="D101" i="158"/>
  <c r="E101" i="158" s="1"/>
  <c r="B101" i="158"/>
  <c r="J100" i="158"/>
  <c r="I100" i="158"/>
  <c r="H100" i="158"/>
  <c r="F100" i="158"/>
  <c r="D100" i="158"/>
  <c r="E100" i="158" s="1"/>
  <c r="B100" i="158"/>
  <c r="J99" i="158"/>
  <c r="I99" i="158"/>
  <c r="H99" i="158"/>
  <c r="F99" i="158"/>
  <c r="D99" i="158"/>
  <c r="E99" i="158" s="1"/>
  <c r="B99" i="158"/>
  <c r="J98" i="158"/>
  <c r="I98" i="158"/>
  <c r="H98" i="158"/>
  <c r="F98" i="158"/>
  <c r="D98" i="158"/>
  <c r="E98" i="158" s="1"/>
  <c r="B98" i="158"/>
  <c r="J97" i="158"/>
  <c r="I97" i="158"/>
  <c r="H97" i="158"/>
  <c r="F97" i="158"/>
  <c r="D97" i="158"/>
  <c r="E97" i="158" s="1"/>
  <c r="B97" i="158"/>
  <c r="J96" i="158"/>
  <c r="I96" i="158"/>
  <c r="H96" i="158"/>
  <c r="F96" i="158"/>
  <c r="D96" i="158"/>
  <c r="E96" i="158" s="1"/>
  <c r="B96" i="158"/>
  <c r="J95" i="158"/>
  <c r="I95" i="158"/>
  <c r="H95" i="158"/>
  <c r="F95" i="158"/>
  <c r="D95" i="158"/>
  <c r="E95" i="158" s="1"/>
  <c r="B95" i="158"/>
  <c r="J94" i="158"/>
  <c r="I94" i="158"/>
  <c r="H94" i="158"/>
  <c r="F94" i="158"/>
  <c r="D94" i="158"/>
  <c r="E94" i="158" s="1"/>
  <c r="B94" i="158"/>
  <c r="J93" i="158"/>
  <c r="I93" i="158"/>
  <c r="H93" i="158"/>
  <c r="F93" i="158"/>
  <c r="D93" i="158"/>
  <c r="E93" i="158" s="1"/>
  <c r="B93" i="158"/>
  <c r="J92" i="158"/>
  <c r="I92" i="158"/>
  <c r="H92" i="158"/>
  <c r="F92" i="158"/>
  <c r="D92" i="158"/>
  <c r="E92" i="158" s="1"/>
  <c r="B92" i="158"/>
  <c r="J91" i="158"/>
  <c r="I91" i="158"/>
  <c r="H91" i="158"/>
  <c r="F91" i="158"/>
  <c r="D91" i="158"/>
  <c r="E91" i="158" s="1"/>
  <c r="B91" i="158"/>
  <c r="J90" i="158"/>
  <c r="I90" i="158"/>
  <c r="H90" i="158"/>
  <c r="F90" i="158"/>
  <c r="D90" i="158"/>
  <c r="E90" i="158" s="1"/>
  <c r="B90" i="158"/>
  <c r="J89" i="158"/>
  <c r="I89" i="158"/>
  <c r="H89" i="158"/>
  <c r="F89" i="158"/>
  <c r="D89" i="158"/>
  <c r="E89" i="158" s="1"/>
  <c r="B89" i="158"/>
  <c r="J88" i="158"/>
  <c r="I88" i="158"/>
  <c r="H88" i="158"/>
  <c r="F88" i="158"/>
  <c r="D88" i="158"/>
  <c r="E88" i="158" s="1"/>
  <c r="B88" i="158"/>
  <c r="J87" i="158"/>
  <c r="I87" i="158"/>
  <c r="H87" i="158"/>
  <c r="F87" i="158"/>
  <c r="D87" i="158"/>
  <c r="E87" i="158" s="1"/>
  <c r="B87" i="158"/>
  <c r="J86" i="158"/>
  <c r="I86" i="158"/>
  <c r="H86" i="158"/>
  <c r="F86" i="158"/>
  <c r="D86" i="158"/>
  <c r="E86" i="158" s="1"/>
  <c r="B86" i="158"/>
  <c r="J85" i="158"/>
  <c r="I85" i="158"/>
  <c r="H85" i="158"/>
  <c r="F85" i="158"/>
  <c r="D85" i="158"/>
  <c r="E85" i="158" s="1"/>
  <c r="B85" i="158"/>
  <c r="J84" i="158"/>
  <c r="I84" i="158"/>
  <c r="H84" i="158"/>
  <c r="F84" i="158"/>
  <c r="D84" i="158"/>
  <c r="E84" i="158" s="1"/>
  <c r="B84" i="158"/>
  <c r="J83" i="158"/>
  <c r="I83" i="158"/>
  <c r="H83" i="158"/>
  <c r="F83" i="158"/>
  <c r="D83" i="158"/>
  <c r="E83" i="158" s="1"/>
  <c r="B83" i="158"/>
  <c r="J82" i="158"/>
  <c r="I82" i="158"/>
  <c r="H82" i="158"/>
  <c r="F82" i="158"/>
  <c r="D82" i="158"/>
  <c r="E82" i="158" s="1"/>
  <c r="B82" i="158"/>
  <c r="J81" i="158"/>
  <c r="I81" i="158"/>
  <c r="H81" i="158"/>
  <c r="F81" i="158"/>
  <c r="D81" i="158"/>
  <c r="E81" i="158" s="1"/>
  <c r="B81" i="158"/>
  <c r="J80" i="158"/>
  <c r="I80" i="158"/>
  <c r="H80" i="158"/>
  <c r="F80" i="158"/>
  <c r="D80" i="158"/>
  <c r="E80" i="158" s="1"/>
  <c r="B80" i="158"/>
  <c r="J79" i="158"/>
  <c r="I79" i="158"/>
  <c r="H79" i="158"/>
  <c r="F79" i="158"/>
  <c r="D79" i="158"/>
  <c r="E79" i="158" s="1"/>
  <c r="B79" i="158"/>
  <c r="J78" i="158"/>
  <c r="I78" i="158"/>
  <c r="H78" i="158"/>
  <c r="F78" i="158"/>
  <c r="D78" i="158"/>
  <c r="E78" i="158" s="1"/>
  <c r="B78" i="158"/>
  <c r="J77" i="158"/>
  <c r="I77" i="158"/>
  <c r="H77" i="158"/>
  <c r="F77" i="158"/>
  <c r="D77" i="158"/>
  <c r="E77" i="158" s="1"/>
  <c r="B77" i="158"/>
  <c r="J76" i="158"/>
  <c r="I76" i="158"/>
  <c r="H76" i="158"/>
  <c r="F76" i="158"/>
  <c r="D76" i="158"/>
  <c r="E76" i="158" s="1"/>
  <c r="B76" i="158"/>
  <c r="J75" i="158"/>
  <c r="I75" i="158"/>
  <c r="H75" i="158"/>
  <c r="F75" i="158"/>
  <c r="D75" i="158"/>
  <c r="E75" i="158" s="1"/>
  <c r="B75" i="158"/>
  <c r="J74" i="158"/>
  <c r="I74" i="158"/>
  <c r="H74" i="158"/>
  <c r="F74" i="158"/>
  <c r="D74" i="158"/>
  <c r="E74" i="158" s="1"/>
  <c r="B74" i="158"/>
  <c r="J73" i="158"/>
  <c r="I73" i="158"/>
  <c r="H73" i="158"/>
  <c r="F73" i="158"/>
  <c r="D73" i="158"/>
  <c r="E73" i="158" s="1"/>
  <c r="B73" i="158"/>
  <c r="J72" i="158"/>
  <c r="I72" i="158"/>
  <c r="H72" i="158"/>
  <c r="F72" i="158"/>
  <c r="D72" i="158"/>
  <c r="E72" i="158" s="1"/>
  <c r="B72" i="158"/>
  <c r="J71" i="158"/>
  <c r="I71" i="158"/>
  <c r="H71" i="158"/>
  <c r="F71" i="158"/>
  <c r="D71" i="158"/>
  <c r="E71" i="158" s="1"/>
  <c r="B71" i="158"/>
  <c r="J70" i="158"/>
  <c r="I70" i="158"/>
  <c r="H70" i="158"/>
  <c r="F70" i="158"/>
  <c r="D70" i="158"/>
  <c r="E70" i="158" s="1"/>
  <c r="B70" i="158"/>
  <c r="J69" i="158"/>
  <c r="I69" i="158"/>
  <c r="H69" i="158"/>
  <c r="F69" i="158"/>
  <c r="D69" i="158"/>
  <c r="E69" i="158" s="1"/>
  <c r="B69" i="158"/>
  <c r="J68" i="158"/>
  <c r="I68" i="158"/>
  <c r="H68" i="158"/>
  <c r="F68" i="158"/>
  <c r="D68" i="158"/>
  <c r="E68" i="158" s="1"/>
  <c r="B68" i="158"/>
  <c r="J67" i="158"/>
  <c r="I67" i="158"/>
  <c r="H67" i="158"/>
  <c r="F67" i="158"/>
  <c r="D67" i="158"/>
  <c r="E67" i="158" s="1"/>
  <c r="B67" i="158"/>
  <c r="J66" i="158"/>
  <c r="I66" i="158"/>
  <c r="H66" i="158"/>
  <c r="F66" i="158"/>
  <c r="D66" i="158"/>
  <c r="E66" i="158" s="1"/>
  <c r="B66" i="158"/>
  <c r="J65" i="158"/>
  <c r="I65" i="158"/>
  <c r="H65" i="158"/>
  <c r="F65" i="158"/>
  <c r="D65" i="158"/>
  <c r="E65" i="158" s="1"/>
  <c r="B65" i="158"/>
  <c r="J64" i="158"/>
  <c r="I64" i="158"/>
  <c r="H64" i="158"/>
  <c r="F64" i="158"/>
  <c r="D64" i="158"/>
  <c r="E64" i="158" s="1"/>
  <c r="B64" i="158"/>
  <c r="J63" i="158"/>
  <c r="I63" i="158"/>
  <c r="H63" i="158"/>
  <c r="F63" i="158"/>
  <c r="D63" i="158"/>
  <c r="E63" i="158" s="1"/>
  <c r="B63" i="158"/>
  <c r="J62" i="158"/>
  <c r="I62" i="158"/>
  <c r="H62" i="158"/>
  <c r="F62" i="158"/>
  <c r="D62" i="158"/>
  <c r="E62" i="158" s="1"/>
  <c r="B62" i="158"/>
  <c r="J61" i="158"/>
  <c r="I61" i="158"/>
  <c r="H61" i="158"/>
  <c r="F61" i="158"/>
  <c r="D61" i="158"/>
  <c r="E61" i="158" s="1"/>
  <c r="B61" i="158"/>
  <c r="J60" i="158"/>
  <c r="I60" i="158"/>
  <c r="H60" i="158"/>
  <c r="F60" i="158"/>
  <c r="D60" i="158"/>
  <c r="E60" i="158" s="1"/>
  <c r="B60" i="158"/>
  <c r="J59" i="158"/>
  <c r="I59" i="158"/>
  <c r="H59" i="158"/>
  <c r="F59" i="158"/>
  <c r="D59" i="158"/>
  <c r="E59" i="158" s="1"/>
  <c r="B59" i="158"/>
  <c r="J58" i="158"/>
  <c r="I58" i="158"/>
  <c r="H58" i="158"/>
  <c r="F58" i="158"/>
  <c r="D58" i="158"/>
  <c r="E58" i="158" s="1"/>
  <c r="B58" i="158"/>
  <c r="J57" i="158"/>
  <c r="I57" i="158"/>
  <c r="H57" i="158"/>
  <c r="F57" i="158"/>
  <c r="D57" i="158"/>
  <c r="E57" i="158" s="1"/>
  <c r="B57" i="158"/>
  <c r="J56" i="158"/>
  <c r="I56" i="158"/>
  <c r="H56" i="158"/>
  <c r="F56" i="158"/>
  <c r="D56" i="158"/>
  <c r="E56" i="158" s="1"/>
  <c r="B56" i="158"/>
  <c r="J55" i="158"/>
  <c r="I55" i="158"/>
  <c r="H55" i="158"/>
  <c r="F55" i="158"/>
  <c r="D55" i="158"/>
  <c r="E55" i="158" s="1"/>
  <c r="B55" i="158"/>
  <c r="J54" i="158"/>
  <c r="I54" i="158"/>
  <c r="H54" i="158"/>
  <c r="F54" i="158"/>
  <c r="D54" i="158"/>
  <c r="E54" i="158" s="1"/>
  <c r="B54" i="158"/>
  <c r="J53" i="158"/>
  <c r="I53" i="158"/>
  <c r="H53" i="158"/>
  <c r="F53" i="158"/>
  <c r="D53" i="158"/>
  <c r="E53" i="158" s="1"/>
  <c r="B53" i="158"/>
  <c r="J52" i="158"/>
  <c r="I52" i="158"/>
  <c r="H52" i="158"/>
  <c r="F52" i="158"/>
  <c r="D52" i="158"/>
  <c r="E52" i="158" s="1"/>
  <c r="B52" i="158"/>
  <c r="J51" i="158"/>
  <c r="I51" i="158"/>
  <c r="H51" i="158"/>
  <c r="F51" i="158"/>
  <c r="D51" i="158"/>
  <c r="E51" i="158" s="1"/>
  <c r="K55" i="159" s="1"/>
  <c r="B51" i="158"/>
  <c r="J50" i="158"/>
  <c r="I50" i="158"/>
  <c r="H50" i="158"/>
  <c r="F50" i="158"/>
  <c r="D50" i="158"/>
  <c r="E50" i="158" s="1"/>
  <c r="B50" i="158"/>
  <c r="J49" i="158"/>
  <c r="I49" i="158"/>
  <c r="H49" i="158"/>
  <c r="F49" i="158"/>
  <c r="D49" i="158"/>
  <c r="E49" i="158" s="1"/>
  <c r="B49" i="158"/>
  <c r="J48" i="158"/>
  <c r="I48" i="158"/>
  <c r="H48" i="158"/>
  <c r="F48" i="158"/>
  <c r="D48" i="158"/>
  <c r="E48" i="158" s="1"/>
  <c r="B48" i="158"/>
  <c r="J47" i="158"/>
  <c r="B47" i="158"/>
  <c r="J46" i="158"/>
  <c r="B46" i="158"/>
  <c r="J45" i="158"/>
  <c r="B45" i="158"/>
  <c r="J44" i="158"/>
  <c r="B44" i="158"/>
  <c r="J43" i="158"/>
  <c r="B43" i="158"/>
  <c r="J42" i="158"/>
  <c r="B42" i="158"/>
  <c r="J41" i="158"/>
  <c r="B41" i="158"/>
  <c r="J40" i="158"/>
  <c r="B40" i="158"/>
  <c r="J39" i="158"/>
  <c r="B39" i="158"/>
  <c r="J38" i="158"/>
  <c r="B38" i="158"/>
  <c r="J37" i="158"/>
  <c r="B37" i="158"/>
  <c r="J36" i="158"/>
  <c r="B36" i="158"/>
  <c r="J35" i="158"/>
  <c r="B35" i="158"/>
  <c r="J34" i="158"/>
  <c r="B34" i="158"/>
  <c r="J33" i="158"/>
  <c r="B33" i="158"/>
  <c r="J32" i="158"/>
  <c r="B32" i="158"/>
  <c r="J31" i="158"/>
  <c r="B31" i="158"/>
  <c r="J30" i="158"/>
  <c r="B30" i="158"/>
  <c r="J29" i="158"/>
  <c r="B29" i="158"/>
  <c r="J28" i="158"/>
  <c r="B28" i="158"/>
  <c r="J27" i="158"/>
  <c r="D27" i="158"/>
  <c r="E27" i="158" s="1"/>
  <c r="B27" i="158"/>
  <c r="F26" i="158"/>
  <c r="E22" i="158"/>
  <c r="E21" i="158"/>
  <c r="J17" i="158"/>
  <c r="E14" i="158" a="1"/>
  <c r="E14" i="158" s="1"/>
  <c r="L13" i="158"/>
  <c r="G12" i="158"/>
  <c r="A9" i="163" l="1"/>
  <c r="A10" i="163" s="1"/>
  <c r="E10" i="163"/>
  <c r="E7" i="163"/>
  <c r="E44" i="161"/>
  <c r="M25" i="161"/>
  <c r="L25" i="161"/>
  <c r="K22" i="162" s="1"/>
  <c r="E16" i="158"/>
  <c r="E19" i="158" s="1"/>
  <c r="E3" i="163"/>
  <c r="E23" i="161"/>
  <c r="C42" i="178" s="1"/>
  <c r="C43" i="178" s="1"/>
  <c r="E28" i="161"/>
  <c r="K28" i="161"/>
  <c r="L28" i="161" s="1"/>
  <c r="M28" i="161" s="1"/>
  <c r="J61" i="162" s="1"/>
  <c r="K62" i="162" s="1"/>
  <c r="C47" i="159"/>
  <c r="C37" i="159"/>
  <c r="A9" i="160"/>
  <c r="A10" i="160" s="1"/>
  <c r="E3" i="160"/>
  <c r="J28" i="164"/>
  <c r="E21" i="164"/>
  <c r="E22" i="164" s="1"/>
  <c r="E28" i="164"/>
  <c r="A10" i="166"/>
  <c r="C9" i="166"/>
  <c r="B9" i="166"/>
  <c r="E3" i="166"/>
  <c r="J28" i="161"/>
  <c r="J20" i="158"/>
  <c r="E23" i="158"/>
  <c r="K20" i="158"/>
  <c r="L20" i="158" s="1"/>
  <c r="K17" i="158"/>
  <c r="K36" i="159"/>
  <c r="J34" i="159"/>
  <c r="J28" i="159"/>
  <c r="K35" i="159"/>
  <c r="J33" i="159"/>
  <c r="K29" i="159"/>
  <c r="E14" i="160"/>
  <c r="E10" i="160"/>
  <c r="M20" i="158" l="1"/>
  <c r="J61" i="159" s="1"/>
  <c r="K62" i="159" s="1"/>
  <c r="F27" i="158"/>
  <c r="G33" i="161"/>
  <c r="G34" i="161" s="1"/>
  <c r="E24" i="161"/>
  <c r="D46" i="161"/>
  <c r="A11" i="166"/>
  <c r="B10" i="166"/>
  <c r="C10" i="166"/>
  <c r="K75" i="165"/>
  <c r="J74" i="165"/>
  <c r="J66" i="165"/>
  <c r="E24" i="164"/>
  <c r="N25" i="164" s="1"/>
  <c r="J18" i="165" s="1"/>
  <c r="E23" i="164"/>
  <c r="J54" i="165"/>
  <c r="J41" i="165"/>
  <c r="K42" i="165" s="1"/>
  <c r="N28" i="164"/>
  <c r="K21" i="165"/>
  <c r="N28" i="161"/>
  <c r="J66" i="162" s="1"/>
  <c r="J18" i="162"/>
  <c r="K21" i="162"/>
  <c r="A11" i="163"/>
  <c r="C10" i="163"/>
  <c r="B10" i="163"/>
  <c r="J68" i="162"/>
  <c r="K70" i="162"/>
  <c r="K30" i="159"/>
  <c r="N17" i="158"/>
  <c r="J18" i="159" s="1"/>
  <c r="A11" i="160"/>
  <c r="C10" i="160"/>
  <c r="B10" i="160"/>
  <c r="K37" i="159"/>
  <c r="D28" i="158"/>
  <c r="G27" i="158"/>
  <c r="E46" i="161" l="1"/>
  <c r="K69" i="165"/>
  <c r="K70" i="165" s="1"/>
  <c r="K24" i="165"/>
  <c r="K23" i="165"/>
  <c r="K69" i="162"/>
  <c r="G35" i="161"/>
  <c r="G36" i="161" s="1"/>
  <c r="D47" i="161"/>
  <c r="J74" i="162"/>
  <c r="K75" i="162"/>
  <c r="J20" i="165"/>
  <c r="J19" i="165"/>
  <c r="K47" i="165"/>
  <c r="K51" i="165"/>
  <c r="J50" i="165" s="1"/>
  <c r="G33" i="164"/>
  <c r="C11" i="166"/>
  <c r="B11" i="166"/>
  <c r="A12" i="166"/>
  <c r="C11" i="163"/>
  <c r="B11" i="163"/>
  <c r="A12" i="163"/>
  <c r="E28" i="158"/>
  <c r="C11" i="160"/>
  <c r="B11" i="160"/>
  <c r="A12" i="160"/>
  <c r="G28" i="158"/>
  <c r="G29" i="158" s="1"/>
  <c r="H27" i="158"/>
  <c r="I27" i="158" s="1"/>
  <c r="J68" i="165" l="1"/>
  <c r="F46" i="161"/>
  <c r="E47" i="161"/>
  <c r="G37" i="161"/>
  <c r="G38" i="161" s="1"/>
  <c r="G34" i="164"/>
  <c r="C12" i="166"/>
  <c r="B12" i="166"/>
  <c r="A13" i="166"/>
  <c r="A13" i="163"/>
  <c r="C12" i="163"/>
  <c r="B12" i="163"/>
  <c r="H28" i="158"/>
  <c r="G30" i="158"/>
  <c r="B12" i="160"/>
  <c r="A13" i="160"/>
  <c r="C12" i="160"/>
  <c r="F28" i="158"/>
  <c r="G35" i="164" l="1"/>
  <c r="G36" i="164" s="1"/>
  <c r="F47" i="161"/>
  <c r="D48" i="161" s="1"/>
  <c r="G39" i="161"/>
  <c r="A14" i="166"/>
  <c r="C13" i="166"/>
  <c r="B13" i="166"/>
  <c r="A14" i="163"/>
  <c r="C13" i="163"/>
  <c r="B13" i="163"/>
  <c r="D29" i="158"/>
  <c r="I28" i="158"/>
  <c r="H29" i="158"/>
  <c r="I29" i="158" s="1"/>
  <c r="C13" i="160"/>
  <c r="B13" i="160"/>
  <c r="A14" i="160"/>
  <c r="G31" i="158"/>
  <c r="G37" i="164" l="1"/>
  <c r="G38" i="164" s="1"/>
  <c r="E48" i="161"/>
  <c r="G40" i="161"/>
  <c r="G41" i="161" s="1"/>
  <c r="A15" i="166"/>
  <c r="B14" i="166"/>
  <c r="C14" i="166"/>
  <c r="C14" i="163"/>
  <c r="A15" i="163"/>
  <c r="B14" i="163"/>
  <c r="G32" i="158"/>
  <c r="H30" i="158"/>
  <c r="I30" i="158" s="1"/>
  <c r="A15" i="160"/>
  <c r="C14" i="160"/>
  <c r="B14" i="160"/>
  <c r="E29" i="158"/>
  <c r="G39" i="164" l="1"/>
  <c r="F48" i="161"/>
  <c r="D49" i="161" s="1"/>
  <c r="G42" i="161"/>
  <c r="G43" i="161" s="1"/>
  <c r="G44" i="161" s="1"/>
  <c r="H31" i="158"/>
  <c r="I31" i="158" s="1"/>
  <c r="A16" i="166"/>
  <c r="B15" i="166"/>
  <c r="C15" i="166"/>
  <c r="A16" i="163"/>
  <c r="C15" i="163"/>
  <c r="B15" i="163"/>
  <c r="G33" i="158"/>
  <c r="F29" i="158"/>
  <c r="A16" i="160"/>
  <c r="C15" i="160"/>
  <c r="B15" i="160"/>
  <c r="H32" i="158" l="1"/>
  <c r="I32" i="158" s="1"/>
  <c r="G40" i="164"/>
  <c r="E49" i="161"/>
  <c r="G45" i="161"/>
  <c r="G46" i="161" s="1"/>
  <c r="C16" i="166"/>
  <c r="B16" i="166"/>
  <c r="A17" i="166"/>
  <c r="C16" i="163"/>
  <c r="B16" i="163"/>
  <c r="A17" i="163"/>
  <c r="A17" i="160"/>
  <c r="C16" i="160"/>
  <c r="B16" i="160"/>
  <c r="G34" i="158"/>
  <c r="G35" i="158" s="1"/>
  <c r="D30" i="158"/>
  <c r="H33" i="158" l="1"/>
  <c r="I33" i="158" s="1"/>
  <c r="G41" i="164"/>
  <c r="G42" i="164" s="1"/>
  <c r="F49" i="161"/>
  <c r="D50" i="161" s="1"/>
  <c r="H46" i="161"/>
  <c r="I46" i="161" s="1"/>
  <c r="G47" i="161"/>
  <c r="A18" i="166"/>
  <c r="C17" i="166"/>
  <c r="B17" i="166"/>
  <c r="A18" i="163"/>
  <c r="B17" i="163"/>
  <c r="C17" i="163"/>
  <c r="G36" i="158"/>
  <c r="E30" i="158"/>
  <c r="B17" i="160"/>
  <c r="A18" i="160"/>
  <c r="C17" i="160"/>
  <c r="H34" i="158" l="1"/>
  <c r="I34" i="158" s="1"/>
  <c r="G43" i="164"/>
  <c r="E50" i="161"/>
  <c r="G48" i="161"/>
  <c r="H47" i="161"/>
  <c r="I47" i="161" s="1"/>
  <c r="A19" i="166"/>
  <c r="C18" i="166"/>
  <c r="B18" i="166"/>
  <c r="A19" i="163"/>
  <c r="C18" i="163"/>
  <c r="B18" i="163"/>
  <c r="C18" i="160"/>
  <c r="B18" i="160"/>
  <c r="A19" i="160"/>
  <c r="F30" i="158"/>
  <c r="G37" i="158"/>
  <c r="H35" i="158" l="1"/>
  <c r="I35" i="158" s="1"/>
  <c r="G44" i="164"/>
  <c r="G45" i="164" s="1"/>
  <c r="G46" i="164" s="1"/>
  <c r="F50" i="161"/>
  <c r="D51" i="161" s="1"/>
  <c r="G49" i="161"/>
  <c r="H48" i="161"/>
  <c r="I48" i="161" s="1"/>
  <c r="B19" i="166"/>
  <c r="C19" i="166"/>
  <c r="A20" i="166"/>
  <c r="B19" i="163"/>
  <c r="A20" i="163"/>
  <c r="C19" i="163"/>
  <c r="G38" i="158"/>
  <c r="D31" i="158"/>
  <c r="A20" i="160"/>
  <c r="C19" i="160"/>
  <c r="B19" i="160"/>
  <c r="H36" i="158" l="1"/>
  <c r="G47" i="164"/>
  <c r="E51" i="161"/>
  <c r="G50" i="161"/>
  <c r="H49" i="161"/>
  <c r="I49" i="161" s="1"/>
  <c r="C20" i="166"/>
  <c r="B20" i="166"/>
  <c r="A21" i="166"/>
  <c r="A21" i="163"/>
  <c r="C20" i="163"/>
  <c r="B20" i="163"/>
  <c r="A21" i="160"/>
  <c r="C20" i="160"/>
  <c r="B20" i="160"/>
  <c r="G39" i="158"/>
  <c r="E31" i="158"/>
  <c r="I36" i="158" l="1"/>
  <c r="H37" i="158"/>
  <c r="G48" i="164"/>
  <c r="G49" i="164" s="1"/>
  <c r="G50" i="164" s="1"/>
  <c r="F51" i="161"/>
  <c r="D52" i="161" s="1"/>
  <c r="E52" i="161" s="1"/>
  <c r="F52" i="161" s="1"/>
  <c r="D53" i="161" s="1"/>
  <c r="E53" i="161" s="1"/>
  <c r="F53" i="161" s="1"/>
  <c r="G51" i="161"/>
  <c r="H50" i="161"/>
  <c r="I50" i="161" s="1"/>
  <c r="A22" i="166"/>
  <c r="C21" i="166"/>
  <c r="B21" i="166"/>
  <c r="A22" i="163"/>
  <c r="C21" i="163"/>
  <c r="B21" i="163"/>
  <c r="F31" i="158"/>
  <c r="G40" i="158"/>
  <c r="B21" i="160"/>
  <c r="A22" i="160"/>
  <c r="C21" i="160"/>
  <c r="I37" i="158" l="1"/>
  <c r="H38" i="158"/>
  <c r="M17" i="158" s="1"/>
  <c r="K21" i="159" s="1"/>
  <c r="G51" i="164"/>
  <c r="G52" i="164" s="1"/>
  <c r="D54" i="161"/>
  <c r="E54" i="161" s="1"/>
  <c r="F54" i="161" s="1"/>
  <c r="D55" i="161" s="1"/>
  <c r="E55" i="161" s="1"/>
  <c r="F55" i="161" s="1"/>
  <c r="D56" i="161" s="1"/>
  <c r="G52" i="161"/>
  <c r="H51" i="161"/>
  <c r="I51" i="161" s="1"/>
  <c r="A23" i="166"/>
  <c r="C22" i="166"/>
  <c r="B22" i="166"/>
  <c r="C22" i="163"/>
  <c r="A23" i="163"/>
  <c r="B22" i="163"/>
  <c r="G41" i="158"/>
  <c r="C22" i="160"/>
  <c r="A23" i="160"/>
  <c r="B22" i="160"/>
  <c r="D32" i="158"/>
  <c r="E32" i="158" s="1"/>
  <c r="F32" i="158" s="1"/>
  <c r="I38" i="158" l="1"/>
  <c r="H39" i="158"/>
  <c r="G53" i="164"/>
  <c r="G54" i="164" s="1"/>
  <c r="G55" i="164" s="1"/>
  <c r="G56" i="164" s="1"/>
  <c r="G57" i="164" s="1"/>
  <c r="G58" i="164" s="1"/>
  <c r="G59" i="164" s="1"/>
  <c r="G60" i="164" s="1"/>
  <c r="G61" i="164" s="1"/>
  <c r="G62" i="164" s="1"/>
  <c r="G63" i="164" s="1"/>
  <c r="G64" i="164" s="1"/>
  <c r="G65" i="164" s="1"/>
  <c r="G66" i="164" s="1"/>
  <c r="G67" i="164" s="1"/>
  <c r="G68" i="164" s="1"/>
  <c r="G69" i="164" s="1"/>
  <c r="G70" i="164" s="1"/>
  <c r="G71" i="164" s="1"/>
  <c r="G72" i="164" s="1"/>
  <c r="G73" i="164" s="1"/>
  <c r="G74" i="164" s="1"/>
  <c r="G75" i="164" s="1"/>
  <c r="G76" i="164" s="1"/>
  <c r="G77" i="164" s="1"/>
  <c r="G78" i="164" s="1"/>
  <c r="G79" i="164" s="1"/>
  <c r="G80" i="164" s="1"/>
  <c r="G81" i="164" s="1"/>
  <c r="G82" i="164" s="1"/>
  <c r="G83" i="164" s="1"/>
  <c r="G84" i="164" s="1"/>
  <c r="G85" i="164" s="1"/>
  <c r="G86" i="164" s="1"/>
  <c r="G87" i="164" s="1"/>
  <c r="G88" i="164" s="1"/>
  <c r="G89" i="164" s="1"/>
  <c r="G90" i="164" s="1"/>
  <c r="G91" i="164" s="1"/>
  <c r="G92" i="164" s="1"/>
  <c r="G93" i="164" s="1"/>
  <c r="G94" i="164" s="1"/>
  <c r="G95" i="164" s="1"/>
  <c r="G96" i="164" s="1"/>
  <c r="G97" i="164" s="1"/>
  <c r="G98" i="164" s="1"/>
  <c r="G99" i="164" s="1"/>
  <c r="G100" i="164" s="1"/>
  <c r="G101" i="164" s="1"/>
  <c r="G102" i="164" s="1"/>
  <c r="G103" i="164" s="1"/>
  <c r="G104" i="164" s="1"/>
  <c r="G105" i="164" s="1"/>
  <c r="G106" i="164" s="1"/>
  <c r="G107" i="164" s="1"/>
  <c r="G108" i="164" s="1"/>
  <c r="G109" i="164" s="1"/>
  <c r="G110" i="164" s="1"/>
  <c r="G111" i="164" s="1"/>
  <c r="G112" i="164" s="1"/>
  <c r="G113" i="164" s="1"/>
  <c r="G114" i="164" s="1"/>
  <c r="G115" i="164" s="1"/>
  <c r="G116" i="164" s="1"/>
  <c r="G117" i="164" s="1"/>
  <c r="G118" i="164" s="1"/>
  <c r="G119" i="164" s="1"/>
  <c r="G120" i="164" s="1"/>
  <c r="G121" i="164" s="1"/>
  <c r="G122" i="164" s="1"/>
  <c r="G123" i="164" s="1"/>
  <c r="G124" i="164" s="1"/>
  <c r="G125" i="164" s="1"/>
  <c r="G126" i="164" s="1"/>
  <c r="G127" i="164" s="1"/>
  <c r="G128" i="164" s="1"/>
  <c r="G129" i="164" s="1"/>
  <c r="G130" i="164" s="1"/>
  <c r="G131" i="164" s="1"/>
  <c r="G132" i="164" s="1"/>
  <c r="G133" i="164" s="1"/>
  <c r="G134" i="164" s="1"/>
  <c r="G135" i="164" s="1"/>
  <c r="G136" i="164" s="1"/>
  <c r="G137" i="164" s="1"/>
  <c r="G138" i="164" s="1"/>
  <c r="G139" i="164" s="1"/>
  <c r="G140" i="164" s="1"/>
  <c r="G141" i="164" s="1"/>
  <c r="G142" i="164" s="1"/>
  <c r="G143" i="164" s="1"/>
  <c r="G144" i="164" s="1"/>
  <c r="G145" i="164" s="1"/>
  <c r="G146" i="164" s="1"/>
  <c r="G147" i="164" s="1"/>
  <c r="G148" i="164" s="1"/>
  <c r="G149" i="164" s="1"/>
  <c r="G150" i="164" s="1"/>
  <c r="G151" i="164" s="1"/>
  <c r="G152" i="164" s="1"/>
  <c r="G153" i="164" s="1"/>
  <c r="G154" i="164" s="1"/>
  <c r="G155" i="164" s="1"/>
  <c r="G156" i="164" s="1"/>
  <c r="G157" i="164" s="1"/>
  <c r="G158" i="164" s="1"/>
  <c r="G159" i="164" s="1"/>
  <c r="G160" i="164" s="1"/>
  <c r="G161" i="164" s="1"/>
  <c r="G162" i="164" s="1"/>
  <c r="G163" i="164" s="1"/>
  <c r="G164" i="164" s="1"/>
  <c r="G165" i="164" s="1"/>
  <c r="G166" i="164" s="1"/>
  <c r="G167" i="164" s="1"/>
  <c r="G168" i="164" s="1"/>
  <c r="G169" i="164" s="1"/>
  <c r="G170" i="164" s="1"/>
  <c r="G171" i="164" s="1"/>
  <c r="G172" i="164" s="1"/>
  <c r="G173" i="164" s="1"/>
  <c r="G174" i="164" s="1"/>
  <c r="G175" i="164" s="1"/>
  <c r="G176" i="164" s="1"/>
  <c r="G177" i="164" s="1"/>
  <c r="G178" i="164" s="1"/>
  <c r="G179" i="164" s="1"/>
  <c r="G180" i="164" s="1"/>
  <c r="G181" i="164" s="1"/>
  <c r="G182" i="164" s="1"/>
  <c r="G183" i="164" s="1"/>
  <c r="G184" i="164" s="1"/>
  <c r="G185" i="164" s="1"/>
  <c r="G186" i="164" s="1"/>
  <c r="G187" i="164" s="1"/>
  <c r="G188" i="164" s="1"/>
  <c r="G189" i="164" s="1"/>
  <c r="G190" i="164" s="1"/>
  <c r="G191" i="164" s="1"/>
  <c r="G192" i="164" s="1"/>
  <c r="G193" i="164" s="1"/>
  <c r="G194" i="164" s="1"/>
  <c r="G195" i="164" s="1"/>
  <c r="G196" i="164" s="1"/>
  <c r="G197" i="164" s="1"/>
  <c r="G198" i="164" s="1"/>
  <c r="G199" i="164" s="1"/>
  <c r="G200" i="164" s="1"/>
  <c r="G201" i="164" s="1"/>
  <c r="G202" i="164" s="1"/>
  <c r="G203" i="164" s="1"/>
  <c r="G204" i="164" s="1"/>
  <c r="G205" i="164" s="1"/>
  <c r="G206" i="164" s="1"/>
  <c r="G207" i="164" s="1"/>
  <c r="G208" i="164" s="1"/>
  <c r="G209" i="164" s="1"/>
  <c r="G210" i="164" s="1"/>
  <c r="G211" i="164" s="1"/>
  <c r="G212" i="164" s="1"/>
  <c r="G213" i="164" s="1"/>
  <c r="G214" i="164" s="1"/>
  <c r="G215" i="164" s="1"/>
  <c r="G216" i="164" s="1"/>
  <c r="G217" i="164" s="1"/>
  <c r="G218" i="164" s="1"/>
  <c r="G219" i="164" s="1"/>
  <c r="G220" i="164" s="1"/>
  <c r="G221" i="164" s="1"/>
  <c r="G222" i="164" s="1"/>
  <c r="G223" i="164" s="1"/>
  <c r="G224" i="164" s="1"/>
  <c r="G225" i="164" s="1"/>
  <c r="G226" i="164" s="1"/>
  <c r="G227" i="164" s="1"/>
  <c r="G228" i="164" s="1"/>
  <c r="G229" i="164" s="1"/>
  <c r="G230" i="164" s="1"/>
  <c r="G231" i="164" s="1"/>
  <c r="G232" i="164" s="1"/>
  <c r="G233" i="164" s="1"/>
  <c r="G234" i="164" s="1"/>
  <c r="G235" i="164" s="1"/>
  <c r="G236" i="164" s="1"/>
  <c r="G237" i="164" s="1"/>
  <c r="G238" i="164" s="1"/>
  <c r="G239" i="164" s="1"/>
  <c r="G240" i="164" s="1"/>
  <c r="G241" i="164" s="1"/>
  <c r="G242" i="164" s="1"/>
  <c r="G243" i="164" s="1"/>
  <c r="G244" i="164" s="1"/>
  <c r="G245" i="164" s="1"/>
  <c r="G246" i="164" s="1"/>
  <c r="G247" i="164" s="1"/>
  <c r="G248" i="164" s="1"/>
  <c r="G249" i="164" s="1"/>
  <c r="G250" i="164" s="1"/>
  <c r="G251" i="164" s="1"/>
  <c r="G252" i="164" s="1"/>
  <c r="G253" i="164" s="1"/>
  <c r="G254" i="164" s="1"/>
  <c r="G255" i="164" s="1"/>
  <c r="G256" i="164" s="1"/>
  <c r="G257" i="164" s="1"/>
  <c r="G258" i="164" s="1"/>
  <c r="G259" i="164" s="1"/>
  <c r="G260" i="164" s="1"/>
  <c r="G261" i="164" s="1"/>
  <c r="G262" i="164" s="1"/>
  <c r="G263" i="164" s="1"/>
  <c r="G264" i="164" s="1"/>
  <c r="G265" i="164" s="1"/>
  <c r="G266" i="164" s="1"/>
  <c r="G267" i="164" s="1"/>
  <c r="G268" i="164" s="1"/>
  <c r="G269" i="164" s="1"/>
  <c r="G270" i="164" s="1"/>
  <c r="G271" i="164" s="1"/>
  <c r="G272" i="164" s="1"/>
  <c r="G273" i="164" s="1"/>
  <c r="G274" i="164" s="1"/>
  <c r="G275" i="164" s="1"/>
  <c r="G276" i="164" s="1"/>
  <c r="G277" i="164" s="1"/>
  <c r="G278" i="164" s="1"/>
  <c r="G279" i="164" s="1"/>
  <c r="G280" i="164" s="1"/>
  <c r="G281" i="164" s="1"/>
  <c r="G282" i="164" s="1"/>
  <c r="G283" i="164" s="1"/>
  <c r="G284" i="164" s="1"/>
  <c r="G285" i="164" s="1"/>
  <c r="G286" i="164" s="1"/>
  <c r="G287" i="164" s="1"/>
  <c r="G288" i="164" s="1"/>
  <c r="G289" i="164" s="1"/>
  <c r="G290" i="164" s="1"/>
  <c r="G291" i="164" s="1"/>
  <c r="G292" i="164" s="1"/>
  <c r="G293" i="164" s="1"/>
  <c r="G294" i="164" s="1"/>
  <c r="G295" i="164" s="1"/>
  <c r="G296" i="164" s="1"/>
  <c r="G297" i="164" s="1"/>
  <c r="G298" i="164" s="1"/>
  <c r="G299" i="164" s="1"/>
  <c r="G300" i="164" s="1"/>
  <c r="G301" i="164" s="1"/>
  <c r="G302" i="164" s="1"/>
  <c r="G303" i="164" s="1"/>
  <c r="G304" i="164" s="1"/>
  <c r="G305" i="164" s="1"/>
  <c r="G306" i="164" s="1"/>
  <c r="G307" i="164" s="1"/>
  <c r="G308" i="164" s="1"/>
  <c r="G309" i="164" s="1"/>
  <c r="G310" i="164" s="1"/>
  <c r="G311" i="164" s="1"/>
  <c r="G312" i="164" s="1"/>
  <c r="G313" i="164" s="1"/>
  <c r="G314" i="164" s="1"/>
  <c r="G315" i="164" s="1"/>
  <c r="G316" i="164" s="1"/>
  <c r="G317" i="164" s="1"/>
  <c r="G318" i="164" s="1"/>
  <c r="G319" i="164" s="1"/>
  <c r="G320" i="164" s="1"/>
  <c r="G321" i="164" s="1"/>
  <c r="G322" i="164" s="1"/>
  <c r="G323" i="164" s="1"/>
  <c r="G324" i="164" s="1"/>
  <c r="G325" i="164" s="1"/>
  <c r="G326" i="164" s="1"/>
  <c r="G327" i="164" s="1"/>
  <c r="G328" i="164" s="1"/>
  <c r="G329" i="164" s="1"/>
  <c r="G330" i="164" s="1"/>
  <c r="G331" i="164" s="1"/>
  <c r="G332" i="164" s="1"/>
  <c r="G333" i="164" s="1"/>
  <c r="G334" i="164" s="1"/>
  <c r="G335" i="164" s="1"/>
  <c r="G336" i="164" s="1"/>
  <c r="G337" i="164" s="1"/>
  <c r="G338" i="164" s="1"/>
  <c r="G339" i="164" s="1"/>
  <c r="G340" i="164" s="1"/>
  <c r="G341" i="164" s="1"/>
  <c r="G342" i="164" s="1"/>
  <c r="G343" i="164" s="1"/>
  <c r="G344" i="164" s="1"/>
  <c r="G345" i="164" s="1"/>
  <c r="G346" i="164" s="1"/>
  <c r="G347" i="164" s="1"/>
  <c r="G348" i="164" s="1"/>
  <c r="G349" i="164" s="1"/>
  <c r="G350" i="164" s="1"/>
  <c r="G351" i="164" s="1"/>
  <c r="G352" i="164" s="1"/>
  <c r="G353" i="164" s="1"/>
  <c r="G354" i="164" s="1"/>
  <c r="G355" i="164" s="1"/>
  <c r="G356" i="164" s="1"/>
  <c r="G357" i="164" s="1"/>
  <c r="G358" i="164" s="1"/>
  <c r="G359" i="164" s="1"/>
  <c r="G360" i="164" s="1"/>
  <c r="G361" i="164" s="1"/>
  <c r="G362" i="164" s="1"/>
  <c r="G363" i="164" s="1"/>
  <c r="G364" i="164" s="1"/>
  <c r="G365" i="164" s="1"/>
  <c r="G366" i="164" s="1"/>
  <c r="G367" i="164" s="1"/>
  <c r="G368" i="164" s="1"/>
  <c r="G369" i="164" s="1"/>
  <c r="G370" i="164" s="1"/>
  <c r="G371" i="164" s="1"/>
  <c r="G372" i="164" s="1"/>
  <c r="G373" i="164" s="1"/>
  <c r="G374" i="164" s="1"/>
  <c r="G375" i="164" s="1"/>
  <c r="G376" i="164" s="1"/>
  <c r="G377" i="164" s="1"/>
  <c r="G378" i="164" s="1"/>
  <c r="G379" i="164" s="1"/>
  <c r="G380" i="164" s="1"/>
  <c r="G381" i="164" s="1"/>
  <c r="G382" i="164" s="1"/>
  <c r="G383" i="164" s="1"/>
  <c r="G384" i="164" s="1"/>
  <c r="G385" i="164" s="1"/>
  <c r="G386" i="164" s="1"/>
  <c r="G387" i="164" s="1"/>
  <c r="G388" i="164" s="1"/>
  <c r="G389" i="164" s="1"/>
  <c r="G390" i="164" s="1"/>
  <c r="G391" i="164" s="1"/>
  <c r="G392" i="164" s="1"/>
  <c r="G393" i="164" s="1"/>
  <c r="G394" i="164" s="1"/>
  <c r="G395" i="164" s="1"/>
  <c r="G396" i="164" s="1"/>
  <c r="G397" i="164" s="1"/>
  <c r="G398" i="164" s="1"/>
  <c r="G399" i="164" s="1"/>
  <c r="G400" i="164" s="1"/>
  <c r="G401" i="164" s="1"/>
  <c r="G402" i="164" s="1"/>
  <c r="G403" i="164" s="1"/>
  <c r="G404" i="164" s="1"/>
  <c r="G405" i="164" s="1"/>
  <c r="G406" i="164" s="1"/>
  <c r="G407" i="164" s="1"/>
  <c r="G408" i="164" s="1"/>
  <c r="G409" i="164" s="1"/>
  <c r="G410" i="164" s="1"/>
  <c r="G411" i="164" s="1"/>
  <c r="G412" i="164" s="1"/>
  <c r="G413" i="164" s="1"/>
  <c r="G414" i="164" s="1"/>
  <c r="G415" i="164" s="1"/>
  <c r="G416" i="164" s="1"/>
  <c r="G417" i="164" s="1"/>
  <c r="G418" i="164" s="1"/>
  <c r="G419" i="164" s="1"/>
  <c r="G420" i="164" s="1"/>
  <c r="G421" i="164" s="1"/>
  <c r="G422" i="164" s="1"/>
  <c r="G423" i="164" s="1"/>
  <c r="G424" i="164" s="1"/>
  <c r="G425" i="164" s="1"/>
  <c r="G426" i="164" s="1"/>
  <c r="G427" i="164" s="1"/>
  <c r="G428" i="164" s="1"/>
  <c r="G429" i="164" s="1"/>
  <c r="G430" i="164" s="1"/>
  <c r="G431" i="164" s="1"/>
  <c r="G432" i="164" s="1"/>
  <c r="G433" i="164" s="1"/>
  <c r="G434" i="164" s="1"/>
  <c r="G435" i="164" s="1"/>
  <c r="G436" i="164" s="1"/>
  <c r="G437" i="164" s="1"/>
  <c r="G438" i="164" s="1"/>
  <c r="G439" i="164" s="1"/>
  <c r="G440" i="164" s="1"/>
  <c r="G441" i="164" s="1"/>
  <c r="G442" i="164" s="1"/>
  <c r="G443" i="164" s="1"/>
  <c r="G444" i="164" s="1"/>
  <c r="G445" i="164" s="1"/>
  <c r="G446" i="164" s="1"/>
  <c r="G447" i="164" s="1"/>
  <c r="G448" i="164" s="1"/>
  <c r="G449" i="164" s="1"/>
  <c r="G450" i="164" s="1"/>
  <c r="G451" i="164" s="1"/>
  <c r="G452" i="164" s="1"/>
  <c r="G453" i="164" s="1"/>
  <c r="G454" i="164" s="1"/>
  <c r="G455" i="164" s="1"/>
  <c r="G456" i="164" s="1"/>
  <c r="G457" i="164" s="1"/>
  <c r="G458" i="164" s="1"/>
  <c r="G459" i="164" s="1"/>
  <c r="G460" i="164" s="1"/>
  <c r="G461" i="164" s="1"/>
  <c r="G462" i="164" s="1"/>
  <c r="G463" i="164" s="1"/>
  <c r="G464" i="164" s="1"/>
  <c r="G465" i="164" s="1"/>
  <c r="G466" i="164" s="1"/>
  <c r="G467" i="164" s="1"/>
  <c r="G468" i="164" s="1"/>
  <c r="G469" i="164" s="1"/>
  <c r="G470" i="164" s="1"/>
  <c r="G471" i="164" s="1"/>
  <c r="G472" i="164" s="1"/>
  <c r="G473" i="164" s="1"/>
  <c r="G474" i="164" s="1"/>
  <c r="G475" i="164" s="1"/>
  <c r="G476" i="164" s="1"/>
  <c r="G477" i="164" s="1"/>
  <c r="G478" i="164" s="1"/>
  <c r="G479" i="164" s="1"/>
  <c r="G480" i="164" s="1"/>
  <c r="G481" i="164" s="1"/>
  <c r="G482" i="164" s="1"/>
  <c r="G483" i="164" s="1"/>
  <c r="G484" i="164" s="1"/>
  <c r="G485" i="164" s="1"/>
  <c r="G486" i="164" s="1"/>
  <c r="G487" i="164" s="1"/>
  <c r="G488" i="164" s="1"/>
  <c r="G489" i="164" s="1"/>
  <c r="G490" i="164" s="1"/>
  <c r="G491" i="164" s="1"/>
  <c r="G492" i="164" s="1"/>
  <c r="G493" i="164" s="1"/>
  <c r="G494" i="164" s="1"/>
  <c r="G495" i="164" s="1"/>
  <c r="G496" i="164" s="1"/>
  <c r="G497" i="164" s="1"/>
  <c r="G498" i="164" s="1"/>
  <c r="G499" i="164" s="1"/>
  <c r="G500" i="164" s="1"/>
  <c r="G501" i="164" s="1"/>
  <c r="G502" i="164" s="1"/>
  <c r="G503" i="164" s="1"/>
  <c r="G504" i="164" s="1"/>
  <c r="G505" i="164" s="1"/>
  <c r="G506" i="164" s="1"/>
  <c r="G507" i="164" s="1"/>
  <c r="G508" i="164" s="1"/>
  <c r="G509" i="164" s="1"/>
  <c r="G510" i="164" s="1"/>
  <c r="G511" i="164" s="1"/>
  <c r="G512" i="164" s="1"/>
  <c r="G513" i="164" s="1"/>
  <c r="G514" i="164" s="1"/>
  <c r="G515" i="164" s="1"/>
  <c r="G516" i="164" s="1"/>
  <c r="G517" i="164" s="1"/>
  <c r="G518" i="164" s="1"/>
  <c r="G519" i="164" s="1"/>
  <c r="G520" i="164" s="1"/>
  <c r="G521" i="164" s="1"/>
  <c r="G522" i="164" s="1"/>
  <c r="G523" i="164" s="1"/>
  <c r="G524" i="164" s="1"/>
  <c r="G525" i="164" s="1"/>
  <c r="G526" i="164" s="1"/>
  <c r="G527" i="164" s="1"/>
  <c r="G528" i="164" s="1"/>
  <c r="G529" i="164" s="1"/>
  <c r="G530" i="164" s="1"/>
  <c r="G531" i="164" s="1"/>
  <c r="G532" i="164" s="1"/>
  <c r="G533" i="164" s="1"/>
  <c r="G534" i="164" s="1"/>
  <c r="G535" i="164" s="1"/>
  <c r="G536" i="164" s="1"/>
  <c r="G537" i="164" s="1"/>
  <c r="G538" i="164" s="1"/>
  <c r="G539" i="164" s="1"/>
  <c r="G540" i="164" s="1"/>
  <c r="G541" i="164" s="1"/>
  <c r="G542" i="164" s="1"/>
  <c r="G543" i="164" s="1"/>
  <c r="G544" i="164" s="1"/>
  <c r="G545" i="164" s="1"/>
  <c r="G546" i="164" s="1"/>
  <c r="G547" i="164" s="1"/>
  <c r="G548" i="164" s="1"/>
  <c r="G549" i="164" s="1"/>
  <c r="G550" i="164" s="1"/>
  <c r="G551" i="164" s="1"/>
  <c r="G552" i="164" s="1"/>
  <c r="G553" i="164" s="1"/>
  <c r="G554" i="164" s="1"/>
  <c r="G555" i="164" s="1"/>
  <c r="G556" i="164" s="1"/>
  <c r="G557" i="164" s="1"/>
  <c r="G558" i="164" s="1"/>
  <c r="G559" i="164" s="1"/>
  <c r="G560" i="164" s="1"/>
  <c r="G561" i="164" s="1"/>
  <c r="G562" i="164" s="1"/>
  <c r="G563" i="164" s="1"/>
  <c r="G564" i="164" s="1"/>
  <c r="G565" i="164" s="1"/>
  <c r="G566" i="164" s="1"/>
  <c r="G567" i="164" s="1"/>
  <c r="G568" i="164" s="1"/>
  <c r="G569" i="164" s="1"/>
  <c r="G570" i="164" s="1"/>
  <c r="G571" i="164" s="1"/>
  <c r="G572" i="164" s="1"/>
  <c r="G573" i="164" s="1"/>
  <c r="G574" i="164" s="1"/>
  <c r="G575" i="164" s="1"/>
  <c r="G576" i="164" s="1"/>
  <c r="G577" i="164" s="1"/>
  <c r="G578" i="164" s="1"/>
  <c r="G579" i="164" s="1"/>
  <c r="G580" i="164" s="1"/>
  <c r="G581" i="164" s="1"/>
  <c r="G582" i="164" s="1"/>
  <c r="G583" i="164" s="1"/>
  <c r="G584" i="164" s="1"/>
  <c r="G585" i="164" s="1"/>
  <c r="G586" i="164" s="1"/>
  <c r="G587" i="164" s="1"/>
  <c r="G588" i="164" s="1"/>
  <c r="G589" i="164" s="1"/>
  <c r="G590" i="164" s="1"/>
  <c r="G591" i="164" s="1"/>
  <c r="G592" i="164" s="1"/>
  <c r="G593" i="164" s="1"/>
  <c r="G594" i="164" s="1"/>
  <c r="G595" i="164" s="1"/>
  <c r="G596" i="164" s="1"/>
  <c r="G597" i="164" s="1"/>
  <c r="G598" i="164" s="1"/>
  <c r="G599" i="164" s="1"/>
  <c r="G600" i="164" s="1"/>
  <c r="G601" i="164" s="1"/>
  <c r="G602" i="164" s="1"/>
  <c r="G603" i="164" s="1"/>
  <c r="G604" i="164" s="1"/>
  <c r="G605" i="164" s="1"/>
  <c r="G606" i="164" s="1"/>
  <c r="G607" i="164" s="1"/>
  <c r="G608" i="164" s="1"/>
  <c r="G609" i="164" s="1"/>
  <c r="G610" i="164" s="1"/>
  <c r="G611" i="164" s="1"/>
  <c r="G612" i="164" s="1"/>
  <c r="G613" i="164" s="1"/>
  <c r="G614" i="164" s="1"/>
  <c r="G615" i="164" s="1"/>
  <c r="G616" i="164" s="1"/>
  <c r="G617" i="164" s="1"/>
  <c r="G618" i="164" s="1"/>
  <c r="G619" i="164" s="1"/>
  <c r="G620" i="164" s="1"/>
  <c r="G621" i="164" s="1"/>
  <c r="G622" i="164" s="1"/>
  <c r="G623" i="164" s="1"/>
  <c r="G624" i="164" s="1"/>
  <c r="G625" i="164" s="1"/>
  <c r="G626" i="164" s="1"/>
  <c r="G627" i="164" s="1"/>
  <c r="G628" i="164" s="1"/>
  <c r="G629" i="164" s="1"/>
  <c r="G630" i="164" s="1"/>
  <c r="G631" i="164" s="1"/>
  <c r="G632" i="164" s="1"/>
  <c r="G633" i="164" s="1"/>
  <c r="G634" i="164" s="1"/>
  <c r="G635" i="164" s="1"/>
  <c r="G636" i="164" s="1"/>
  <c r="G637" i="164" s="1"/>
  <c r="G638" i="164" s="1"/>
  <c r="G639" i="164" s="1"/>
  <c r="G640" i="164" s="1"/>
  <c r="G641" i="164" s="1"/>
  <c r="G642" i="164" s="1"/>
  <c r="G643" i="164" s="1"/>
  <c r="G644" i="164" s="1"/>
  <c r="G645" i="164" s="1"/>
  <c r="G646" i="164" s="1"/>
  <c r="G647" i="164" s="1"/>
  <c r="G648" i="164" s="1"/>
  <c r="G649" i="164" s="1"/>
  <c r="G650" i="164" s="1"/>
  <c r="G651" i="164" s="1"/>
  <c r="G652" i="164" s="1"/>
  <c r="G653" i="164" s="1"/>
  <c r="G654" i="164" s="1"/>
  <c r="G655" i="164" s="1"/>
  <c r="G656" i="164" s="1"/>
  <c r="G657" i="164" s="1"/>
  <c r="G658" i="164" s="1"/>
  <c r="G659" i="164" s="1"/>
  <c r="G660" i="164" s="1"/>
  <c r="G661" i="164" s="1"/>
  <c r="G662" i="164" s="1"/>
  <c r="G663" i="164" s="1"/>
  <c r="G664" i="164" s="1"/>
  <c r="G665" i="164" s="1"/>
  <c r="G666" i="164" s="1"/>
  <c r="G667" i="164" s="1"/>
  <c r="G668" i="164" s="1"/>
  <c r="G669" i="164" s="1"/>
  <c r="G670" i="164" s="1"/>
  <c r="G671" i="164" s="1"/>
  <c r="G672" i="164" s="1"/>
  <c r="G673" i="164" s="1"/>
  <c r="G674" i="164" s="1"/>
  <c r="G675" i="164" s="1"/>
  <c r="G676" i="164" s="1"/>
  <c r="G677" i="164" s="1"/>
  <c r="G678" i="164" s="1"/>
  <c r="G679" i="164" s="1"/>
  <c r="G680" i="164" s="1"/>
  <c r="G681" i="164" s="1"/>
  <c r="G682" i="164" s="1"/>
  <c r="G683" i="164" s="1"/>
  <c r="G684" i="164" s="1"/>
  <c r="G685" i="164" s="1"/>
  <c r="G686" i="164" s="1"/>
  <c r="G687" i="164" s="1"/>
  <c r="G688" i="164" s="1"/>
  <c r="G689" i="164" s="1"/>
  <c r="G690" i="164" s="1"/>
  <c r="G691" i="164" s="1"/>
  <c r="G692" i="164" s="1"/>
  <c r="G693" i="164" s="1"/>
  <c r="G694" i="164" s="1"/>
  <c r="G695" i="164" s="1"/>
  <c r="G696" i="164" s="1"/>
  <c r="G697" i="164" s="1"/>
  <c r="G698" i="164" s="1"/>
  <c r="G699" i="164" s="1"/>
  <c r="G700" i="164" s="1"/>
  <c r="G701" i="164" s="1"/>
  <c r="G702" i="164" s="1"/>
  <c r="G703" i="164" s="1"/>
  <c r="G704" i="164" s="1"/>
  <c r="G705" i="164" s="1"/>
  <c r="G706" i="164" s="1"/>
  <c r="G707" i="164" s="1"/>
  <c r="G708" i="164" s="1"/>
  <c r="G709" i="164" s="1"/>
  <c r="G710" i="164" s="1"/>
  <c r="G711" i="164" s="1"/>
  <c r="G712" i="164" s="1"/>
  <c r="G713" i="164" s="1"/>
  <c r="G714" i="164" s="1"/>
  <c r="G715" i="164" s="1"/>
  <c r="G716" i="164" s="1"/>
  <c r="G717" i="164" s="1"/>
  <c r="G718" i="164" s="1"/>
  <c r="G719" i="164" s="1"/>
  <c r="G720" i="164" s="1"/>
  <c r="G721" i="164" s="1"/>
  <c r="G722" i="164" s="1"/>
  <c r="G723" i="164" s="1"/>
  <c r="G724" i="164" s="1"/>
  <c r="G725" i="164" s="1"/>
  <c r="G726" i="164" s="1"/>
  <c r="G727" i="164" s="1"/>
  <c r="G728" i="164" s="1"/>
  <c r="G729" i="164" s="1"/>
  <c r="G730" i="164" s="1"/>
  <c r="G731" i="164" s="1"/>
  <c r="G732" i="164" s="1"/>
  <c r="G733" i="164" s="1"/>
  <c r="G734" i="164" s="1"/>
  <c r="G735" i="164" s="1"/>
  <c r="G736" i="164" s="1"/>
  <c r="G737" i="164" s="1"/>
  <c r="G738" i="164" s="1"/>
  <c r="G739" i="164" s="1"/>
  <c r="G740" i="164" s="1"/>
  <c r="G741" i="164" s="1"/>
  <c r="G742" i="164" s="1"/>
  <c r="G743" i="164" s="1"/>
  <c r="G744" i="164" s="1"/>
  <c r="G745" i="164" s="1"/>
  <c r="G746" i="164" s="1"/>
  <c r="G747" i="164" s="1"/>
  <c r="G748" i="164" s="1"/>
  <c r="G749" i="164" s="1"/>
  <c r="G750" i="164" s="1"/>
  <c r="G751" i="164" s="1"/>
  <c r="G752" i="164" s="1"/>
  <c r="G753" i="164" s="1"/>
  <c r="G754" i="164" s="1"/>
  <c r="G755" i="164" s="1"/>
  <c r="G756" i="164" s="1"/>
  <c r="G757" i="164" s="1"/>
  <c r="G758" i="164" s="1"/>
  <c r="G759" i="164" s="1"/>
  <c r="G760" i="164" s="1"/>
  <c r="G761" i="164" s="1"/>
  <c r="G762" i="164" s="1"/>
  <c r="G763" i="164" s="1"/>
  <c r="G764" i="164" s="1"/>
  <c r="G765" i="164" s="1"/>
  <c r="G766" i="164" s="1"/>
  <c r="G767" i="164" s="1"/>
  <c r="G768" i="164" s="1"/>
  <c r="G769" i="164" s="1"/>
  <c r="G770" i="164" s="1"/>
  <c r="G771" i="164" s="1"/>
  <c r="G772" i="164" s="1"/>
  <c r="G773" i="164" s="1"/>
  <c r="G774" i="164" s="1"/>
  <c r="G775" i="164" s="1"/>
  <c r="G776" i="164" s="1"/>
  <c r="G777" i="164" s="1"/>
  <c r="G778" i="164" s="1"/>
  <c r="G779" i="164" s="1"/>
  <c r="G780" i="164" s="1"/>
  <c r="G781" i="164" s="1"/>
  <c r="G782" i="164" s="1"/>
  <c r="G783" i="164" s="1"/>
  <c r="G784" i="164" s="1"/>
  <c r="G785" i="164" s="1"/>
  <c r="G786" i="164" s="1"/>
  <c r="G787" i="164" s="1"/>
  <c r="G788" i="164" s="1"/>
  <c r="G789" i="164" s="1"/>
  <c r="G790" i="164" s="1"/>
  <c r="G791" i="164" s="1"/>
  <c r="G792" i="164" s="1"/>
  <c r="G793" i="164" s="1"/>
  <c r="G794" i="164" s="1"/>
  <c r="G795" i="164" s="1"/>
  <c r="G796" i="164" s="1"/>
  <c r="G797" i="164" s="1"/>
  <c r="G798" i="164" s="1"/>
  <c r="G799" i="164" s="1"/>
  <c r="G800" i="164" s="1"/>
  <c r="G801" i="164" s="1"/>
  <c r="G802" i="164" s="1"/>
  <c r="G803" i="164" s="1"/>
  <c r="G804" i="164" s="1"/>
  <c r="G805" i="164" s="1"/>
  <c r="G806" i="164" s="1"/>
  <c r="G807" i="164" s="1"/>
  <c r="G808" i="164" s="1"/>
  <c r="G809" i="164" s="1"/>
  <c r="G810" i="164" s="1"/>
  <c r="G811" i="164" s="1"/>
  <c r="G812" i="164" s="1"/>
  <c r="G813" i="164" s="1"/>
  <c r="G814" i="164" s="1"/>
  <c r="G815" i="164" s="1"/>
  <c r="G816" i="164" s="1"/>
  <c r="G817" i="164" s="1"/>
  <c r="G818" i="164" s="1"/>
  <c r="G819" i="164" s="1"/>
  <c r="G820" i="164" s="1"/>
  <c r="G821" i="164" s="1"/>
  <c r="G822" i="164" s="1"/>
  <c r="G823" i="164" s="1"/>
  <c r="G824" i="164" s="1"/>
  <c r="G825" i="164" s="1"/>
  <c r="G826" i="164" s="1"/>
  <c r="G827" i="164" s="1"/>
  <c r="G828" i="164" s="1"/>
  <c r="G829" i="164" s="1"/>
  <c r="G830" i="164" s="1"/>
  <c r="G831" i="164" s="1"/>
  <c r="G832" i="164" s="1"/>
  <c r="G833" i="164" s="1"/>
  <c r="G834" i="164" s="1"/>
  <c r="G835" i="164" s="1"/>
  <c r="G836" i="164" s="1"/>
  <c r="G837" i="164" s="1"/>
  <c r="G838" i="164" s="1"/>
  <c r="G839" i="164" s="1"/>
  <c r="G840" i="164" s="1"/>
  <c r="G841" i="164" s="1"/>
  <c r="G842" i="164" s="1"/>
  <c r="G843" i="164" s="1"/>
  <c r="G844" i="164" s="1"/>
  <c r="G845" i="164" s="1"/>
  <c r="G846" i="164" s="1"/>
  <c r="G847" i="164" s="1"/>
  <c r="G848" i="164" s="1"/>
  <c r="G849" i="164" s="1"/>
  <c r="G850" i="164" s="1"/>
  <c r="G851" i="164" s="1"/>
  <c r="G852" i="164" s="1"/>
  <c r="G853" i="164" s="1"/>
  <c r="G854" i="164" s="1"/>
  <c r="G855" i="164" s="1"/>
  <c r="G856" i="164" s="1"/>
  <c r="G857" i="164" s="1"/>
  <c r="G858" i="164" s="1"/>
  <c r="G859" i="164" s="1"/>
  <c r="G860" i="164" s="1"/>
  <c r="G861" i="164" s="1"/>
  <c r="G862" i="164" s="1"/>
  <c r="G863" i="164" s="1"/>
  <c r="G864" i="164" s="1"/>
  <c r="G865" i="164" s="1"/>
  <c r="G866" i="164" s="1"/>
  <c r="G867" i="164" s="1"/>
  <c r="G868" i="164" s="1"/>
  <c r="G869" i="164" s="1"/>
  <c r="G870" i="164" s="1"/>
  <c r="G871" i="164" s="1"/>
  <c r="G872" i="164" s="1"/>
  <c r="G873" i="164" s="1"/>
  <c r="G874" i="164" s="1"/>
  <c r="G875" i="164" s="1"/>
  <c r="G876" i="164" s="1"/>
  <c r="G877" i="164" s="1"/>
  <c r="G878" i="164" s="1"/>
  <c r="G879" i="164" s="1"/>
  <c r="G880" i="164" s="1"/>
  <c r="G881" i="164" s="1"/>
  <c r="G882" i="164" s="1"/>
  <c r="G883" i="164" s="1"/>
  <c r="G884" i="164" s="1"/>
  <c r="G885" i="164" s="1"/>
  <c r="G886" i="164" s="1"/>
  <c r="G887" i="164" s="1"/>
  <c r="G888" i="164" s="1"/>
  <c r="G889" i="164" s="1"/>
  <c r="G890" i="164" s="1"/>
  <c r="G891" i="164" s="1"/>
  <c r="G892" i="164" s="1"/>
  <c r="G893" i="164" s="1"/>
  <c r="G894" i="164" s="1"/>
  <c r="G895" i="164" s="1"/>
  <c r="G896" i="164" s="1"/>
  <c r="G897" i="164" s="1"/>
  <c r="G898" i="164" s="1"/>
  <c r="G899" i="164" s="1"/>
  <c r="G900" i="164" s="1"/>
  <c r="G901" i="164" s="1"/>
  <c r="G902" i="164" s="1"/>
  <c r="G903" i="164" s="1"/>
  <c r="G904" i="164" s="1"/>
  <c r="G905" i="164" s="1"/>
  <c r="G906" i="164" s="1"/>
  <c r="G907" i="164" s="1"/>
  <c r="G908" i="164" s="1"/>
  <c r="G909" i="164" s="1"/>
  <c r="G910" i="164" s="1"/>
  <c r="G911" i="164" s="1"/>
  <c r="G912" i="164" s="1"/>
  <c r="G913" i="164" s="1"/>
  <c r="G914" i="164" s="1"/>
  <c r="G915" i="164" s="1"/>
  <c r="G916" i="164" s="1"/>
  <c r="G917" i="164" s="1"/>
  <c r="G918" i="164" s="1"/>
  <c r="G919" i="164" s="1"/>
  <c r="G920" i="164" s="1"/>
  <c r="G921" i="164" s="1"/>
  <c r="G922" i="164" s="1"/>
  <c r="G923" i="164" s="1"/>
  <c r="G924" i="164" s="1"/>
  <c r="G925" i="164" s="1"/>
  <c r="G926" i="164" s="1"/>
  <c r="G927" i="164" s="1"/>
  <c r="G928" i="164" s="1"/>
  <c r="G929" i="164" s="1"/>
  <c r="G930" i="164" s="1"/>
  <c r="G931" i="164" s="1"/>
  <c r="G932" i="164" s="1"/>
  <c r="G933" i="164" s="1"/>
  <c r="G934" i="164" s="1"/>
  <c r="G935" i="164" s="1"/>
  <c r="G936" i="164" s="1"/>
  <c r="G937" i="164" s="1"/>
  <c r="G938" i="164" s="1"/>
  <c r="G939" i="164" s="1"/>
  <c r="G940" i="164" s="1"/>
  <c r="G941" i="164" s="1"/>
  <c r="G942" i="164" s="1"/>
  <c r="G943" i="164" s="1"/>
  <c r="G944" i="164" s="1"/>
  <c r="G945" i="164" s="1"/>
  <c r="G946" i="164" s="1"/>
  <c r="G947" i="164" s="1"/>
  <c r="G948" i="164" s="1"/>
  <c r="G949" i="164" s="1"/>
  <c r="G950" i="164" s="1"/>
  <c r="G951" i="164" s="1"/>
  <c r="G952" i="164" s="1"/>
  <c r="G953" i="164" s="1"/>
  <c r="G954" i="164" s="1"/>
  <c r="G955" i="164" s="1"/>
  <c r="G956" i="164" s="1"/>
  <c r="G957" i="164" s="1"/>
  <c r="G958" i="164" s="1"/>
  <c r="G959" i="164" s="1"/>
  <c r="G960" i="164" s="1"/>
  <c r="G961" i="164" s="1"/>
  <c r="G962" i="164" s="1"/>
  <c r="G963" i="164" s="1"/>
  <c r="G964" i="164" s="1"/>
  <c r="G965" i="164" s="1"/>
  <c r="G966" i="164" s="1"/>
  <c r="G967" i="164" s="1"/>
  <c r="G968" i="164" s="1"/>
  <c r="G969" i="164" s="1"/>
  <c r="G970" i="164" s="1"/>
  <c r="G971" i="164" s="1"/>
  <c r="G972" i="164" s="1"/>
  <c r="G973" i="164" s="1"/>
  <c r="G974" i="164" s="1"/>
  <c r="G975" i="164" s="1"/>
  <c r="G976" i="164" s="1"/>
  <c r="G977" i="164" s="1"/>
  <c r="G978" i="164" s="1"/>
  <c r="G979" i="164" s="1"/>
  <c r="G980" i="164" s="1"/>
  <c r="G981" i="164" s="1"/>
  <c r="G982" i="164" s="1"/>
  <c r="G983" i="164" s="1"/>
  <c r="G984" i="164" s="1"/>
  <c r="G985" i="164" s="1"/>
  <c r="G986" i="164" s="1"/>
  <c r="G987" i="164" s="1"/>
  <c r="G988" i="164" s="1"/>
  <c r="G989" i="164" s="1"/>
  <c r="G990" i="164" s="1"/>
  <c r="G991" i="164" s="1"/>
  <c r="G992" i="164" s="1"/>
  <c r="G993" i="164" s="1"/>
  <c r="G994" i="164" s="1"/>
  <c r="G995" i="164" s="1"/>
  <c r="G996" i="164" s="1"/>
  <c r="G997" i="164" s="1"/>
  <c r="G998" i="164" s="1"/>
  <c r="G999" i="164" s="1"/>
  <c r="G1000" i="164" s="1"/>
  <c r="G1001" i="164" s="1"/>
  <c r="G1002" i="164" s="1"/>
  <c r="G1003" i="164" s="1"/>
  <c r="G1004" i="164" s="1"/>
  <c r="G1005" i="164" s="1"/>
  <c r="G1006" i="164" s="1"/>
  <c r="G1007" i="164" s="1"/>
  <c r="G1008" i="164" s="1"/>
  <c r="G1009" i="164" s="1"/>
  <c r="G1010" i="164" s="1"/>
  <c r="G1011" i="164" s="1"/>
  <c r="G1012" i="164" s="1"/>
  <c r="G1013" i="164" s="1"/>
  <c r="G1014" i="164" s="1"/>
  <c r="G1015" i="164" s="1"/>
  <c r="G1016" i="164" s="1"/>
  <c r="G1017" i="164" s="1"/>
  <c r="G1018" i="164" s="1"/>
  <c r="G1019" i="164" s="1"/>
  <c r="G1020" i="164" s="1"/>
  <c r="G1021" i="164" s="1"/>
  <c r="G1022" i="164" s="1"/>
  <c r="G1023" i="164" s="1"/>
  <c r="G1024" i="164" s="1"/>
  <c r="G1025" i="164" s="1"/>
  <c r="G1026" i="164" s="1"/>
  <c r="G1027" i="164" s="1"/>
  <c r="G1028" i="164" s="1"/>
  <c r="G1029" i="164" s="1"/>
  <c r="G1030" i="164" s="1"/>
  <c r="G1031" i="164" s="1"/>
  <c r="G1032" i="164" s="1"/>
  <c r="G1033" i="164" s="1"/>
  <c r="G1034" i="164" s="1"/>
  <c r="G1035" i="164" s="1"/>
  <c r="G1036" i="164" s="1"/>
  <c r="G1037" i="164" s="1"/>
  <c r="G1038" i="164" s="1"/>
  <c r="G1039" i="164" s="1"/>
  <c r="G1040" i="164" s="1"/>
  <c r="G1041" i="164" s="1"/>
  <c r="G1042" i="164" s="1"/>
  <c r="G1043" i="164" s="1"/>
  <c r="G1044" i="164" s="1"/>
  <c r="G1045" i="164" s="1"/>
  <c r="G1046" i="164" s="1"/>
  <c r="G1047" i="164" s="1"/>
  <c r="G1048" i="164" s="1"/>
  <c r="G1049" i="164" s="1"/>
  <c r="G1050" i="164" s="1"/>
  <c r="G1051" i="164" s="1"/>
  <c r="G1052" i="164" s="1"/>
  <c r="G1053" i="164" s="1"/>
  <c r="G1054" i="164" s="1"/>
  <c r="G1055" i="164" s="1"/>
  <c r="G1056" i="164" s="1"/>
  <c r="G1057" i="164" s="1"/>
  <c r="G1058" i="164" s="1"/>
  <c r="G1059" i="164" s="1"/>
  <c r="G1060" i="164" s="1"/>
  <c r="G1061" i="164" s="1"/>
  <c r="G1062" i="164" s="1"/>
  <c r="G1063" i="164" s="1"/>
  <c r="G1064" i="164" s="1"/>
  <c r="G1065" i="164" s="1"/>
  <c r="G1066" i="164" s="1"/>
  <c r="G1067" i="164" s="1"/>
  <c r="G1068" i="164" s="1"/>
  <c r="G1069" i="164" s="1"/>
  <c r="G1070" i="164" s="1"/>
  <c r="G1071" i="164" s="1"/>
  <c r="G1072" i="164" s="1"/>
  <c r="G1073" i="164" s="1"/>
  <c r="G1074" i="164" s="1"/>
  <c r="G1075" i="164" s="1"/>
  <c r="G1076" i="164" s="1"/>
  <c r="G1077" i="164" s="1"/>
  <c r="G1078" i="164" s="1"/>
  <c r="G1079" i="164" s="1"/>
  <c r="G1080" i="164" s="1"/>
  <c r="G1081" i="164" s="1"/>
  <c r="G1082" i="164" s="1"/>
  <c r="G1083" i="164" s="1"/>
  <c r="G1084" i="164" s="1"/>
  <c r="G1085" i="164" s="1"/>
  <c r="G1086" i="164" s="1"/>
  <c r="G1087" i="164" s="1"/>
  <c r="G1088" i="164" s="1"/>
  <c r="G1089" i="164" s="1"/>
  <c r="G1090" i="164" s="1"/>
  <c r="G1091" i="164" s="1"/>
  <c r="G1092" i="164" s="1"/>
  <c r="G1093" i="164" s="1"/>
  <c r="G1094" i="164" s="1"/>
  <c r="G1095" i="164" s="1"/>
  <c r="G1096" i="164" s="1"/>
  <c r="G1097" i="164" s="1"/>
  <c r="G1098" i="164" s="1"/>
  <c r="G1099" i="164" s="1"/>
  <c r="G1100" i="164" s="1"/>
  <c r="G1101" i="164" s="1"/>
  <c r="G1102" i="164" s="1"/>
  <c r="G1103" i="164" s="1"/>
  <c r="G1104" i="164" s="1"/>
  <c r="G1105" i="164" s="1"/>
  <c r="G1106" i="164" s="1"/>
  <c r="G1107" i="164" s="1"/>
  <c r="G1108" i="164" s="1"/>
  <c r="G1109" i="164" s="1"/>
  <c r="G1110" i="164" s="1"/>
  <c r="G1111" i="164" s="1"/>
  <c r="G1112" i="164" s="1"/>
  <c r="G1113" i="164" s="1"/>
  <c r="G1114" i="164" s="1"/>
  <c r="G1115" i="164" s="1"/>
  <c r="G1116" i="164" s="1"/>
  <c r="G1117" i="164" s="1"/>
  <c r="G1118" i="164" s="1"/>
  <c r="G1119" i="164" s="1"/>
  <c r="G1120" i="164" s="1"/>
  <c r="G1121" i="164" s="1"/>
  <c r="G1122" i="164" s="1"/>
  <c r="G1123" i="164" s="1"/>
  <c r="G1124" i="164" s="1"/>
  <c r="G1125" i="164" s="1"/>
  <c r="G1126" i="164" s="1"/>
  <c r="G1127" i="164" s="1"/>
  <c r="G1128" i="164" s="1"/>
  <c r="G1129" i="164" s="1"/>
  <c r="G1130" i="164" s="1"/>
  <c r="G1131" i="164" s="1"/>
  <c r="G1132" i="164" s="1"/>
  <c r="G1133" i="164" s="1"/>
  <c r="G1134" i="164" s="1"/>
  <c r="G1135" i="164" s="1"/>
  <c r="G1136" i="164" s="1"/>
  <c r="G1137" i="164" s="1"/>
  <c r="G1138" i="164" s="1"/>
  <c r="G1139" i="164" s="1"/>
  <c r="G1140" i="164" s="1"/>
  <c r="G1141" i="164" s="1"/>
  <c r="G1142" i="164" s="1"/>
  <c r="G1143" i="164" s="1"/>
  <c r="G1144" i="164" s="1"/>
  <c r="G1145" i="164" s="1"/>
  <c r="G1146" i="164" s="1"/>
  <c r="G1147" i="164" s="1"/>
  <c r="G1148" i="164" s="1"/>
  <c r="G1149" i="164" s="1"/>
  <c r="G1150" i="164" s="1"/>
  <c r="G1151" i="164" s="1"/>
  <c r="G1152" i="164" s="1"/>
  <c r="G1153" i="164" s="1"/>
  <c r="G1154" i="164" s="1"/>
  <c r="G1155" i="164" s="1"/>
  <c r="G1156" i="164" s="1"/>
  <c r="G1157" i="164" s="1"/>
  <c r="G1158" i="164" s="1"/>
  <c r="G1159" i="164" s="1"/>
  <c r="G1160" i="164" s="1"/>
  <c r="G1161" i="164" s="1"/>
  <c r="G1162" i="164" s="1"/>
  <c r="G1163" i="164" s="1"/>
  <c r="G1164" i="164" s="1"/>
  <c r="G1165" i="164" s="1"/>
  <c r="G1166" i="164" s="1"/>
  <c r="G1167" i="164" s="1"/>
  <c r="G1168" i="164" s="1"/>
  <c r="G1169" i="164" s="1"/>
  <c r="G1170" i="164" s="1"/>
  <c r="G1171" i="164" s="1"/>
  <c r="G1172" i="164" s="1"/>
  <c r="G1173" i="164" s="1"/>
  <c r="G1174" i="164" s="1"/>
  <c r="G1175" i="164" s="1"/>
  <c r="G1176" i="164" s="1"/>
  <c r="G1177" i="164" s="1"/>
  <c r="G1178" i="164" s="1"/>
  <c r="G1179" i="164" s="1"/>
  <c r="G1180" i="164" s="1"/>
  <c r="G1181" i="164" s="1"/>
  <c r="G1182" i="164" s="1"/>
  <c r="G1183" i="164" s="1"/>
  <c r="G1184" i="164" s="1"/>
  <c r="G1185" i="164" s="1"/>
  <c r="G1186" i="164" s="1"/>
  <c r="G1187" i="164" s="1"/>
  <c r="G1188" i="164" s="1"/>
  <c r="G1189" i="164" s="1"/>
  <c r="G1190" i="164" s="1"/>
  <c r="G1191" i="164" s="1"/>
  <c r="G1192" i="164" s="1"/>
  <c r="G1193" i="164" s="1"/>
  <c r="G1194" i="164" s="1"/>
  <c r="G1195" i="164" s="1"/>
  <c r="G1196" i="164" s="1"/>
  <c r="G1197" i="164" s="1"/>
  <c r="G1198" i="164" s="1"/>
  <c r="G1199" i="164" s="1"/>
  <c r="G1200" i="164" s="1"/>
  <c r="G1201" i="164" s="1"/>
  <c r="G1202" i="164" s="1"/>
  <c r="G1203" i="164" s="1"/>
  <c r="G1204" i="164" s="1"/>
  <c r="G1205" i="164" s="1"/>
  <c r="G1206" i="164" s="1"/>
  <c r="G1207" i="164" s="1"/>
  <c r="G1208" i="164" s="1"/>
  <c r="G1209" i="164" s="1"/>
  <c r="G1210" i="164" s="1"/>
  <c r="G1211" i="164" s="1"/>
  <c r="G1212" i="164" s="1"/>
  <c r="G1213" i="164" s="1"/>
  <c r="G1214" i="164" s="1"/>
  <c r="G1215" i="164" s="1"/>
  <c r="G1216" i="164" s="1"/>
  <c r="G1217" i="164" s="1"/>
  <c r="G1218" i="164" s="1"/>
  <c r="G1219" i="164" s="1"/>
  <c r="G1220" i="164" s="1"/>
  <c r="G1221" i="164" s="1"/>
  <c r="G1222" i="164" s="1"/>
  <c r="G1223" i="164" s="1"/>
  <c r="G1224" i="164" s="1"/>
  <c r="G1225" i="164" s="1"/>
  <c r="G1226" i="164" s="1"/>
  <c r="G1227" i="164" s="1"/>
  <c r="G1228" i="164" s="1"/>
  <c r="G1229" i="164" s="1"/>
  <c r="G1230" i="164" s="1"/>
  <c r="G1231" i="164" s="1"/>
  <c r="G1232" i="164" s="1"/>
  <c r="G1233" i="164" s="1"/>
  <c r="G1234" i="164" s="1"/>
  <c r="G1235" i="164" s="1"/>
  <c r="G1236" i="164" s="1"/>
  <c r="G1237" i="164" s="1"/>
  <c r="G1238" i="164" s="1"/>
  <c r="G1239" i="164" s="1"/>
  <c r="G1240" i="164" s="1"/>
  <c r="G1241" i="164" s="1"/>
  <c r="G1242" i="164" s="1"/>
  <c r="G1243" i="164" s="1"/>
  <c r="E56" i="161"/>
  <c r="G53" i="161"/>
  <c r="H52" i="161"/>
  <c r="I52" i="161" s="1"/>
  <c r="A24" i="166"/>
  <c r="B23" i="166"/>
  <c r="C23" i="166"/>
  <c r="A24" i="163"/>
  <c r="C23" i="163"/>
  <c r="B23" i="163"/>
  <c r="D33" i="158"/>
  <c r="E33" i="158" s="1"/>
  <c r="F33" i="158" s="1"/>
  <c r="G42" i="158"/>
  <c r="A24" i="160"/>
  <c r="C23" i="160"/>
  <c r="B23" i="160"/>
  <c r="I39" i="158" l="1"/>
  <c r="H40" i="158"/>
  <c r="F56" i="161"/>
  <c r="D57" i="161" s="1"/>
  <c r="G54" i="161"/>
  <c r="H53" i="161"/>
  <c r="I53" i="161" s="1"/>
  <c r="C24" i="166"/>
  <c r="B24" i="166"/>
  <c r="A25" i="166"/>
  <c r="C24" i="163"/>
  <c r="B24" i="163"/>
  <c r="A25" i="163"/>
  <c r="D34" i="158"/>
  <c r="E34" i="158" s="1"/>
  <c r="F34" i="158" s="1"/>
  <c r="B24" i="160"/>
  <c r="A25" i="160"/>
  <c r="C24" i="160"/>
  <c r="G43" i="158"/>
  <c r="R41" i="158" s="1"/>
  <c r="I40" i="158" l="1"/>
  <c r="H41" i="158"/>
  <c r="E57" i="161"/>
  <c r="G55" i="161"/>
  <c r="H54" i="161"/>
  <c r="I54" i="161" s="1"/>
  <c r="A26" i="166"/>
  <c r="C25" i="166"/>
  <c r="B25" i="166"/>
  <c r="A26" i="163"/>
  <c r="B25" i="163"/>
  <c r="C25" i="163"/>
  <c r="D35" i="158"/>
  <c r="E35" i="158" s="1"/>
  <c r="F35" i="158" s="1"/>
  <c r="B25" i="160"/>
  <c r="A26" i="160"/>
  <c r="C25" i="160"/>
  <c r="G44" i="158"/>
  <c r="I41" i="158" l="1"/>
  <c r="H42" i="158"/>
  <c r="F57" i="161"/>
  <c r="D58" i="161" s="1"/>
  <c r="G56" i="161"/>
  <c r="H55" i="161"/>
  <c r="I55" i="161" s="1"/>
  <c r="A27" i="166"/>
  <c r="C26" i="166"/>
  <c r="B26" i="166"/>
  <c r="A27" i="163"/>
  <c r="C26" i="163"/>
  <c r="B26" i="163"/>
  <c r="D36" i="158"/>
  <c r="E36" i="158" s="1"/>
  <c r="F36" i="158" s="1"/>
  <c r="G45" i="158"/>
  <c r="F20" i="154"/>
  <c r="C26" i="160"/>
  <c r="B26" i="160"/>
  <c r="A27" i="160"/>
  <c r="I42" i="158" l="1"/>
  <c r="H43" i="158"/>
  <c r="G46" i="158"/>
  <c r="E58" i="161"/>
  <c r="G57" i="161"/>
  <c r="H56" i="161"/>
  <c r="I56" i="161" s="1"/>
  <c r="B27" i="166"/>
  <c r="A28" i="166"/>
  <c r="C27" i="166"/>
  <c r="B27" i="163"/>
  <c r="A28" i="163"/>
  <c r="C27" i="163"/>
  <c r="D37" i="158"/>
  <c r="E37" i="158" s="1"/>
  <c r="F37" i="158" s="1"/>
  <c r="A28" i="160"/>
  <c r="C27" i="160"/>
  <c r="B27" i="160"/>
  <c r="I43" i="158" l="1"/>
  <c r="R48" i="158" s="1"/>
  <c r="R47" i="158"/>
  <c r="E17" i="154" s="1"/>
  <c r="C42" i="167" s="1"/>
  <c r="H44" i="158"/>
  <c r="G47" i="158"/>
  <c r="F58" i="161"/>
  <c r="D59" i="161" s="1"/>
  <c r="G58" i="161"/>
  <c r="H57" i="161"/>
  <c r="I57" i="161" s="1"/>
  <c r="C28" i="166"/>
  <c r="B28" i="166"/>
  <c r="A29" i="166"/>
  <c r="A29" i="163"/>
  <c r="C28" i="163"/>
  <c r="B28" i="163"/>
  <c r="D38" i="158"/>
  <c r="E38" i="158" s="1"/>
  <c r="F38" i="158" s="1"/>
  <c r="L17" i="158" s="1"/>
  <c r="K22" i="159" s="1"/>
  <c r="A29" i="160"/>
  <c r="B28" i="160"/>
  <c r="C28" i="160"/>
  <c r="K23" i="159" l="1"/>
  <c r="J19" i="159"/>
  <c r="K24" i="159"/>
  <c r="J20" i="159"/>
  <c r="I44" i="158"/>
  <c r="E18" i="154" s="1"/>
  <c r="H45" i="158"/>
  <c r="G48" i="158"/>
  <c r="G49" i="158" s="1"/>
  <c r="G50" i="158" s="1"/>
  <c r="G51" i="158" s="1"/>
  <c r="G52" i="158" s="1"/>
  <c r="G53" i="158" s="1"/>
  <c r="G54" i="158" s="1"/>
  <c r="G55" i="158" s="1"/>
  <c r="G56" i="158" s="1"/>
  <c r="G57" i="158" s="1"/>
  <c r="G58" i="158" s="1"/>
  <c r="G59" i="158" s="1"/>
  <c r="G60" i="158" s="1"/>
  <c r="G61" i="158" s="1"/>
  <c r="G62" i="158" s="1"/>
  <c r="G63" i="158" s="1"/>
  <c r="G64" i="158" s="1"/>
  <c r="G65" i="158" s="1"/>
  <c r="G66" i="158" s="1"/>
  <c r="G67" i="158" s="1"/>
  <c r="G68" i="158" s="1"/>
  <c r="G69" i="158" s="1"/>
  <c r="G70" i="158" s="1"/>
  <c r="G71" i="158" s="1"/>
  <c r="G72" i="158" s="1"/>
  <c r="G73" i="158" s="1"/>
  <c r="G74" i="158" s="1"/>
  <c r="G75" i="158" s="1"/>
  <c r="G76" i="158" s="1"/>
  <c r="G77" i="158" s="1"/>
  <c r="G78" i="158" s="1"/>
  <c r="G79" i="158" s="1"/>
  <c r="G80" i="158" s="1"/>
  <c r="G81" i="158" s="1"/>
  <c r="G82" i="158" s="1"/>
  <c r="G83" i="158" s="1"/>
  <c r="G84" i="158" s="1"/>
  <c r="G85" i="158" s="1"/>
  <c r="G86" i="158" s="1"/>
  <c r="G87" i="158" s="1"/>
  <c r="G88" i="158" s="1"/>
  <c r="G89" i="158" s="1"/>
  <c r="G90" i="158" s="1"/>
  <c r="G91" i="158" s="1"/>
  <c r="G92" i="158" s="1"/>
  <c r="G93" i="158" s="1"/>
  <c r="G94" i="158" s="1"/>
  <c r="G95" i="158" s="1"/>
  <c r="G96" i="158" s="1"/>
  <c r="G97" i="158" s="1"/>
  <c r="G98" i="158" s="1"/>
  <c r="G99" i="158" s="1"/>
  <c r="G100" i="158" s="1"/>
  <c r="G101" i="158" s="1"/>
  <c r="G102" i="158" s="1"/>
  <c r="G103" i="158" s="1"/>
  <c r="G104" i="158" s="1"/>
  <c r="G105" i="158" s="1"/>
  <c r="G106" i="158" s="1"/>
  <c r="G107" i="158" s="1"/>
  <c r="G108" i="158" s="1"/>
  <c r="G109" i="158" s="1"/>
  <c r="G110" i="158" s="1"/>
  <c r="G111" i="158" s="1"/>
  <c r="G112" i="158" s="1"/>
  <c r="G113" i="158" s="1"/>
  <c r="G114" i="158" s="1"/>
  <c r="G115" i="158" s="1"/>
  <c r="G116" i="158" s="1"/>
  <c r="G117" i="158" s="1"/>
  <c r="G118" i="158" s="1"/>
  <c r="G119" i="158" s="1"/>
  <c r="G120" i="158" s="1"/>
  <c r="G121" i="158" s="1"/>
  <c r="G122" i="158" s="1"/>
  <c r="G123" i="158" s="1"/>
  <c r="G124" i="158" s="1"/>
  <c r="G125" i="158" s="1"/>
  <c r="G126" i="158" s="1"/>
  <c r="G127" i="158" s="1"/>
  <c r="G128" i="158" s="1"/>
  <c r="G129" i="158" s="1"/>
  <c r="G130" i="158" s="1"/>
  <c r="G131" i="158" s="1"/>
  <c r="G132" i="158" s="1"/>
  <c r="G133" i="158" s="1"/>
  <c r="G134" i="158" s="1"/>
  <c r="G135" i="158" s="1"/>
  <c r="G136" i="158" s="1"/>
  <c r="G137" i="158" s="1"/>
  <c r="G138" i="158" s="1"/>
  <c r="G139" i="158" s="1"/>
  <c r="G140" i="158" s="1"/>
  <c r="G141" i="158" s="1"/>
  <c r="G142" i="158" s="1"/>
  <c r="G143" i="158" s="1"/>
  <c r="G144" i="158" s="1"/>
  <c r="G145" i="158" s="1"/>
  <c r="G146" i="158" s="1"/>
  <c r="G147" i="158" s="1"/>
  <c r="G148" i="158" s="1"/>
  <c r="G149" i="158" s="1"/>
  <c r="G150" i="158" s="1"/>
  <c r="G151" i="158" s="1"/>
  <c r="G152" i="158" s="1"/>
  <c r="G153" i="158" s="1"/>
  <c r="G154" i="158" s="1"/>
  <c r="G155" i="158" s="1"/>
  <c r="G156" i="158" s="1"/>
  <c r="G157" i="158" s="1"/>
  <c r="G158" i="158" s="1"/>
  <c r="G159" i="158" s="1"/>
  <c r="G160" i="158" s="1"/>
  <c r="G161" i="158" s="1"/>
  <c r="G162" i="158" s="1"/>
  <c r="G163" i="158" s="1"/>
  <c r="G164" i="158" s="1"/>
  <c r="G165" i="158" s="1"/>
  <c r="G166" i="158" s="1"/>
  <c r="G167" i="158" s="1"/>
  <c r="G168" i="158" s="1"/>
  <c r="G169" i="158" s="1"/>
  <c r="G170" i="158" s="1"/>
  <c r="G171" i="158" s="1"/>
  <c r="G172" i="158" s="1"/>
  <c r="G173" i="158" s="1"/>
  <c r="G174" i="158" s="1"/>
  <c r="G175" i="158" s="1"/>
  <c r="G176" i="158" s="1"/>
  <c r="G177" i="158" s="1"/>
  <c r="G178" i="158" s="1"/>
  <c r="G179" i="158" s="1"/>
  <c r="G180" i="158" s="1"/>
  <c r="G181" i="158" s="1"/>
  <c r="G182" i="158" s="1"/>
  <c r="G183" i="158" s="1"/>
  <c r="G184" i="158" s="1"/>
  <c r="G185" i="158" s="1"/>
  <c r="G186" i="158" s="1"/>
  <c r="G187" i="158" s="1"/>
  <c r="G188" i="158" s="1"/>
  <c r="G189" i="158" s="1"/>
  <c r="G190" i="158" s="1"/>
  <c r="G191" i="158" s="1"/>
  <c r="G192" i="158" s="1"/>
  <c r="G193" i="158" s="1"/>
  <c r="G194" i="158" s="1"/>
  <c r="G195" i="158" s="1"/>
  <c r="G196" i="158" s="1"/>
  <c r="G197" i="158" s="1"/>
  <c r="G198" i="158" s="1"/>
  <c r="G199" i="158" s="1"/>
  <c r="G200" i="158" s="1"/>
  <c r="G201" i="158" s="1"/>
  <c r="G202" i="158" s="1"/>
  <c r="G203" i="158" s="1"/>
  <c r="G204" i="158" s="1"/>
  <c r="G205" i="158" s="1"/>
  <c r="G206" i="158" s="1"/>
  <c r="G207" i="158" s="1"/>
  <c r="G208" i="158" s="1"/>
  <c r="G209" i="158" s="1"/>
  <c r="G210" i="158" s="1"/>
  <c r="G211" i="158" s="1"/>
  <c r="G212" i="158" s="1"/>
  <c r="G213" i="158" s="1"/>
  <c r="G214" i="158" s="1"/>
  <c r="G215" i="158" s="1"/>
  <c r="G216" i="158" s="1"/>
  <c r="G217" i="158" s="1"/>
  <c r="G218" i="158" s="1"/>
  <c r="G219" i="158" s="1"/>
  <c r="G220" i="158" s="1"/>
  <c r="G221" i="158" s="1"/>
  <c r="G222" i="158" s="1"/>
  <c r="G223" i="158" s="1"/>
  <c r="G224" i="158" s="1"/>
  <c r="G225" i="158" s="1"/>
  <c r="G226" i="158" s="1"/>
  <c r="G227" i="158" s="1"/>
  <c r="G228" i="158" s="1"/>
  <c r="G229" i="158" s="1"/>
  <c r="G230" i="158" s="1"/>
  <c r="G231" i="158" s="1"/>
  <c r="G232" i="158" s="1"/>
  <c r="G233" i="158" s="1"/>
  <c r="G234" i="158" s="1"/>
  <c r="G235" i="158" s="1"/>
  <c r="G236" i="158" s="1"/>
  <c r="G237" i="158" s="1"/>
  <c r="G238" i="158" s="1"/>
  <c r="G239" i="158" s="1"/>
  <c r="G240" i="158" s="1"/>
  <c r="G241" i="158" s="1"/>
  <c r="G242" i="158" s="1"/>
  <c r="G243" i="158" s="1"/>
  <c r="G244" i="158" s="1"/>
  <c r="G245" i="158" s="1"/>
  <c r="G246" i="158" s="1"/>
  <c r="G247" i="158" s="1"/>
  <c r="G248" i="158" s="1"/>
  <c r="G249" i="158" s="1"/>
  <c r="G250" i="158" s="1"/>
  <c r="G251" i="158" s="1"/>
  <c r="G252" i="158" s="1"/>
  <c r="G253" i="158" s="1"/>
  <c r="G254" i="158" s="1"/>
  <c r="G255" i="158" s="1"/>
  <c r="G256" i="158" s="1"/>
  <c r="G257" i="158" s="1"/>
  <c r="G258" i="158" s="1"/>
  <c r="G259" i="158" s="1"/>
  <c r="G260" i="158" s="1"/>
  <c r="G261" i="158" s="1"/>
  <c r="G262" i="158" s="1"/>
  <c r="G263" i="158" s="1"/>
  <c r="G264" i="158" s="1"/>
  <c r="G265" i="158" s="1"/>
  <c r="G266" i="158" s="1"/>
  <c r="G267" i="158" s="1"/>
  <c r="G268" i="158" s="1"/>
  <c r="G269" i="158" s="1"/>
  <c r="G270" i="158" s="1"/>
  <c r="G271" i="158" s="1"/>
  <c r="G272" i="158" s="1"/>
  <c r="G273" i="158" s="1"/>
  <c r="G274" i="158" s="1"/>
  <c r="G275" i="158" s="1"/>
  <c r="G276" i="158" s="1"/>
  <c r="G277" i="158" s="1"/>
  <c r="G278" i="158" s="1"/>
  <c r="G279" i="158" s="1"/>
  <c r="G280" i="158" s="1"/>
  <c r="G281" i="158" s="1"/>
  <c r="G282" i="158" s="1"/>
  <c r="G283" i="158" s="1"/>
  <c r="G284" i="158" s="1"/>
  <c r="G285" i="158" s="1"/>
  <c r="G286" i="158" s="1"/>
  <c r="G287" i="158" s="1"/>
  <c r="G288" i="158" s="1"/>
  <c r="G289" i="158" s="1"/>
  <c r="G290" i="158" s="1"/>
  <c r="G291" i="158" s="1"/>
  <c r="G292" i="158" s="1"/>
  <c r="G293" i="158" s="1"/>
  <c r="G294" i="158" s="1"/>
  <c r="G295" i="158" s="1"/>
  <c r="G296" i="158" s="1"/>
  <c r="G297" i="158" s="1"/>
  <c r="G298" i="158" s="1"/>
  <c r="G299" i="158" s="1"/>
  <c r="G300" i="158" s="1"/>
  <c r="G301" i="158" s="1"/>
  <c r="G302" i="158" s="1"/>
  <c r="G303" i="158" s="1"/>
  <c r="G304" i="158" s="1"/>
  <c r="G305" i="158" s="1"/>
  <c r="G306" i="158" s="1"/>
  <c r="G307" i="158" s="1"/>
  <c r="G308" i="158" s="1"/>
  <c r="G309" i="158" s="1"/>
  <c r="G310" i="158" s="1"/>
  <c r="G311" i="158" s="1"/>
  <c r="G312" i="158" s="1"/>
  <c r="G313" i="158" s="1"/>
  <c r="G314" i="158" s="1"/>
  <c r="G315" i="158" s="1"/>
  <c r="G316" i="158" s="1"/>
  <c r="G317" i="158" s="1"/>
  <c r="G318" i="158" s="1"/>
  <c r="G319" i="158" s="1"/>
  <c r="G320" i="158" s="1"/>
  <c r="G321" i="158" s="1"/>
  <c r="G322" i="158" s="1"/>
  <c r="G323" i="158" s="1"/>
  <c r="G324" i="158" s="1"/>
  <c r="G325" i="158" s="1"/>
  <c r="G326" i="158" s="1"/>
  <c r="G327" i="158" s="1"/>
  <c r="G328" i="158" s="1"/>
  <c r="G329" i="158" s="1"/>
  <c r="G330" i="158" s="1"/>
  <c r="G331" i="158" s="1"/>
  <c r="G332" i="158" s="1"/>
  <c r="G333" i="158" s="1"/>
  <c r="G334" i="158" s="1"/>
  <c r="G335" i="158" s="1"/>
  <c r="G336" i="158" s="1"/>
  <c r="G337" i="158" s="1"/>
  <c r="G338" i="158" s="1"/>
  <c r="G339" i="158" s="1"/>
  <c r="G340" i="158" s="1"/>
  <c r="G341" i="158" s="1"/>
  <c r="G342" i="158" s="1"/>
  <c r="G343" i="158" s="1"/>
  <c r="G344" i="158" s="1"/>
  <c r="G345" i="158" s="1"/>
  <c r="G346" i="158" s="1"/>
  <c r="G347" i="158" s="1"/>
  <c r="G348" i="158" s="1"/>
  <c r="G349" i="158" s="1"/>
  <c r="G350" i="158" s="1"/>
  <c r="G351" i="158" s="1"/>
  <c r="G352" i="158" s="1"/>
  <c r="G353" i="158" s="1"/>
  <c r="G354" i="158" s="1"/>
  <c r="G355" i="158" s="1"/>
  <c r="G356" i="158" s="1"/>
  <c r="G357" i="158" s="1"/>
  <c r="G358" i="158" s="1"/>
  <c r="G359" i="158" s="1"/>
  <c r="G360" i="158" s="1"/>
  <c r="G361" i="158" s="1"/>
  <c r="G362" i="158" s="1"/>
  <c r="G363" i="158" s="1"/>
  <c r="G364" i="158" s="1"/>
  <c r="G365" i="158" s="1"/>
  <c r="G366" i="158" s="1"/>
  <c r="G367" i="158" s="1"/>
  <c r="G368" i="158" s="1"/>
  <c r="G369" i="158" s="1"/>
  <c r="G370" i="158" s="1"/>
  <c r="G371" i="158" s="1"/>
  <c r="G372" i="158" s="1"/>
  <c r="G373" i="158" s="1"/>
  <c r="G374" i="158" s="1"/>
  <c r="G375" i="158" s="1"/>
  <c r="G376" i="158" s="1"/>
  <c r="G377" i="158" s="1"/>
  <c r="G378" i="158" s="1"/>
  <c r="G379" i="158" s="1"/>
  <c r="G380" i="158" s="1"/>
  <c r="G381" i="158" s="1"/>
  <c r="G382" i="158" s="1"/>
  <c r="G383" i="158" s="1"/>
  <c r="G384" i="158" s="1"/>
  <c r="G385" i="158" s="1"/>
  <c r="G386" i="158" s="1"/>
  <c r="G387" i="158" s="1"/>
  <c r="G388" i="158" s="1"/>
  <c r="G389" i="158" s="1"/>
  <c r="G390" i="158" s="1"/>
  <c r="G391" i="158" s="1"/>
  <c r="G392" i="158" s="1"/>
  <c r="G393" i="158" s="1"/>
  <c r="G394" i="158" s="1"/>
  <c r="G395" i="158" s="1"/>
  <c r="G396" i="158" s="1"/>
  <c r="G397" i="158" s="1"/>
  <c r="G398" i="158" s="1"/>
  <c r="G399" i="158" s="1"/>
  <c r="G400" i="158" s="1"/>
  <c r="G401" i="158" s="1"/>
  <c r="G402" i="158" s="1"/>
  <c r="G403" i="158" s="1"/>
  <c r="G404" i="158" s="1"/>
  <c r="G405" i="158" s="1"/>
  <c r="G406" i="158" s="1"/>
  <c r="G407" i="158" s="1"/>
  <c r="G408" i="158" s="1"/>
  <c r="G409" i="158" s="1"/>
  <c r="G410" i="158" s="1"/>
  <c r="G411" i="158" s="1"/>
  <c r="G412" i="158" s="1"/>
  <c r="G413" i="158" s="1"/>
  <c r="G414" i="158" s="1"/>
  <c r="G415" i="158" s="1"/>
  <c r="G416" i="158" s="1"/>
  <c r="G417" i="158" s="1"/>
  <c r="G418" i="158" s="1"/>
  <c r="G419" i="158" s="1"/>
  <c r="G420" i="158" s="1"/>
  <c r="G421" i="158" s="1"/>
  <c r="G422" i="158" s="1"/>
  <c r="G423" i="158" s="1"/>
  <c r="G424" i="158" s="1"/>
  <c r="G425" i="158" s="1"/>
  <c r="G426" i="158" s="1"/>
  <c r="G427" i="158" s="1"/>
  <c r="G428" i="158" s="1"/>
  <c r="G429" i="158" s="1"/>
  <c r="G430" i="158" s="1"/>
  <c r="G431" i="158" s="1"/>
  <c r="G432" i="158" s="1"/>
  <c r="G433" i="158" s="1"/>
  <c r="G434" i="158" s="1"/>
  <c r="G435" i="158" s="1"/>
  <c r="G436" i="158" s="1"/>
  <c r="G437" i="158" s="1"/>
  <c r="G438" i="158" s="1"/>
  <c r="G439" i="158" s="1"/>
  <c r="G440" i="158" s="1"/>
  <c r="G441" i="158" s="1"/>
  <c r="G442" i="158" s="1"/>
  <c r="G443" i="158" s="1"/>
  <c r="G444" i="158" s="1"/>
  <c r="G445" i="158" s="1"/>
  <c r="G446" i="158" s="1"/>
  <c r="G447" i="158" s="1"/>
  <c r="G448" i="158" s="1"/>
  <c r="G449" i="158" s="1"/>
  <c r="G450" i="158" s="1"/>
  <c r="G451" i="158" s="1"/>
  <c r="G452" i="158" s="1"/>
  <c r="G453" i="158" s="1"/>
  <c r="G454" i="158" s="1"/>
  <c r="G455" i="158" s="1"/>
  <c r="G456" i="158" s="1"/>
  <c r="G457" i="158" s="1"/>
  <c r="G458" i="158" s="1"/>
  <c r="G459" i="158" s="1"/>
  <c r="G460" i="158" s="1"/>
  <c r="G461" i="158" s="1"/>
  <c r="G462" i="158" s="1"/>
  <c r="G463" i="158" s="1"/>
  <c r="G464" i="158" s="1"/>
  <c r="G465" i="158" s="1"/>
  <c r="G466" i="158" s="1"/>
  <c r="G467" i="158" s="1"/>
  <c r="G468" i="158" s="1"/>
  <c r="G469" i="158" s="1"/>
  <c r="G470" i="158" s="1"/>
  <c r="G471" i="158" s="1"/>
  <c r="G472" i="158" s="1"/>
  <c r="G473" i="158" s="1"/>
  <c r="G474" i="158" s="1"/>
  <c r="G475" i="158" s="1"/>
  <c r="G476" i="158" s="1"/>
  <c r="G477" i="158" s="1"/>
  <c r="G478" i="158" s="1"/>
  <c r="G479" i="158" s="1"/>
  <c r="G480" i="158" s="1"/>
  <c r="G481" i="158" s="1"/>
  <c r="G482" i="158" s="1"/>
  <c r="G483" i="158" s="1"/>
  <c r="G484" i="158" s="1"/>
  <c r="G485" i="158" s="1"/>
  <c r="G486" i="158" s="1"/>
  <c r="G487" i="158" s="1"/>
  <c r="G488" i="158" s="1"/>
  <c r="G489" i="158" s="1"/>
  <c r="G490" i="158" s="1"/>
  <c r="G491" i="158" s="1"/>
  <c r="G492" i="158" s="1"/>
  <c r="G493" i="158" s="1"/>
  <c r="G494" i="158" s="1"/>
  <c r="G495" i="158" s="1"/>
  <c r="G496" i="158" s="1"/>
  <c r="G497" i="158" s="1"/>
  <c r="G498" i="158" s="1"/>
  <c r="G499" i="158" s="1"/>
  <c r="G500" i="158" s="1"/>
  <c r="G501" i="158" s="1"/>
  <c r="G502" i="158" s="1"/>
  <c r="G503" i="158" s="1"/>
  <c r="G504" i="158" s="1"/>
  <c r="G505" i="158" s="1"/>
  <c r="G506" i="158" s="1"/>
  <c r="G507" i="158" s="1"/>
  <c r="G508" i="158" s="1"/>
  <c r="G509" i="158" s="1"/>
  <c r="G510" i="158" s="1"/>
  <c r="G511" i="158" s="1"/>
  <c r="G512" i="158" s="1"/>
  <c r="G513" i="158" s="1"/>
  <c r="G514" i="158" s="1"/>
  <c r="G515" i="158" s="1"/>
  <c r="G516" i="158" s="1"/>
  <c r="G517" i="158" s="1"/>
  <c r="G518" i="158" s="1"/>
  <c r="G519" i="158" s="1"/>
  <c r="G520" i="158" s="1"/>
  <c r="G521" i="158" s="1"/>
  <c r="G522" i="158" s="1"/>
  <c r="G523" i="158" s="1"/>
  <c r="G524" i="158" s="1"/>
  <c r="G525" i="158" s="1"/>
  <c r="G526" i="158" s="1"/>
  <c r="G527" i="158" s="1"/>
  <c r="G528" i="158" s="1"/>
  <c r="G529" i="158" s="1"/>
  <c r="G530" i="158" s="1"/>
  <c r="G531" i="158" s="1"/>
  <c r="G532" i="158" s="1"/>
  <c r="G533" i="158" s="1"/>
  <c r="G534" i="158" s="1"/>
  <c r="G535" i="158" s="1"/>
  <c r="G536" i="158" s="1"/>
  <c r="G537" i="158" s="1"/>
  <c r="G538" i="158" s="1"/>
  <c r="G539" i="158" s="1"/>
  <c r="G540" i="158" s="1"/>
  <c r="G541" i="158" s="1"/>
  <c r="G542" i="158" s="1"/>
  <c r="G543" i="158" s="1"/>
  <c r="G544" i="158" s="1"/>
  <c r="G545" i="158" s="1"/>
  <c r="G546" i="158" s="1"/>
  <c r="G547" i="158" s="1"/>
  <c r="G548" i="158" s="1"/>
  <c r="G549" i="158" s="1"/>
  <c r="G550" i="158" s="1"/>
  <c r="G551" i="158" s="1"/>
  <c r="G552" i="158" s="1"/>
  <c r="G553" i="158" s="1"/>
  <c r="G554" i="158" s="1"/>
  <c r="G555" i="158" s="1"/>
  <c r="G556" i="158" s="1"/>
  <c r="G557" i="158" s="1"/>
  <c r="G558" i="158" s="1"/>
  <c r="G559" i="158" s="1"/>
  <c r="G560" i="158" s="1"/>
  <c r="G561" i="158" s="1"/>
  <c r="G562" i="158" s="1"/>
  <c r="G563" i="158" s="1"/>
  <c r="G564" i="158" s="1"/>
  <c r="G565" i="158" s="1"/>
  <c r="G566" i="158" s="1"/>
  <c r="G567" i="158" s="1"/>
  <c r="G568" i="158" s="1"/>
  <c r="G569" i="158" s="1"/>
  <c r="G570" i="158" s="1"/>
  <c r="G571" i="158" s="1"/>
  <c r="G572" i="158" s="1"/>
  <c r="G573" i="158" s="1"/>
  <c r="G574" i="158" s="1"/>
  <c r="G575" i="158" s="1"/>
  <c r="G576" i="158" s="1"/>
  <c r="G577" i="158" s="1"/>
  <c r="G578" i="158" s="1"/>
  <c r="G579" i="158" s="1"/>
  <c r="G580" i="158" s="1"/>
  <c r="G581" i="158" s="1"/>
  <c r="G582" i="158" s="1"/>
  <c r="G583" i="158" s="1"/>
  <c r="G584" i="158" s="1"/>
  <c r="G585" i="158" s="1"/>
  <c r="G586" i="158" s="1"/>
  <c r="G587" i="158" s="1"/>
  <c r="G588" i="158" s="1"/>
  <c r="G589" i="158" s="1"/>
  <c r="G590" i="158" s="1"/>
  <c r="G591" i="158" s="1"/>
  <c r="G592" i="158" s="1"/>
  <c r="G593" i="158" s="1"/>
  <c r="G594" i="158" s="1"/>
  <c r="G595" i="158" s="1"/>
  <c r="G596" i="158" s="1"/>
  <c r="G597" i="158" s="1"/>
  <c r="G598" i="158" s="1"/>
  <c r="G599" i="158" s="1"/>
  <c r="G600" i="158" s="1"/>
  <c r="G601" i="158" s="1"/>
  <c r="G602" i="158" s="1"/>
  <c r="G603" i="158" s="1"/>
  <c r="G604" i="158" s="1"/>
  <c r="G605" i="158" s="1"/>
  <c r="G606" i="158" s="1"/>
  <c r="G607" i="158" s="1"/>
  <c r="G608" i="158" s="1"/>
  <c r="G609" i="158" s="1"/>
  <c r="G610" i="158" s="1"/>
  <c r="G611" i="158" s="1"/>
  <c r="G612" i="158" s="1"/>
  <c r="G613" i="158" s="1"/>
  <c r="G614" i="158" s="1"/>
  <c r="G615" i="158" s="1"/>
  <c r="G616" i="158" s="1"/>
  <c r="G617" i="158" s="1"/>
  <c r="G618" i="158" s="1"/>
  <c r="G619" i="158" s="1"/>
  <c r="G620" i="158" s="1"/>
  <c r="G621" i="158" s="1"/>
  <c r="G622" i="158" s="1"/>
  <c r="G623" i="158" s="1"/>
  <c r="G624" i="158" s="1"/>
  <c r="G625" i="158" s="1"/>
  <c r="G626" i="158" s="1"/>
  <c r="G627" i="158" s="1"/>
  <c r="G628" i="158" s="1"/>
  <c r="G629" i="158" s="1"/>
  <c r="G630" i="158" s="1"/>
  <c r="G631" i="158" s="1"/>
  <c r="G632" i="158" s="1"/>
  <c r="G633" i="158" s="1"/>
  <c r="G634" i="158" s="1"/>
  <c r="G635" i="158" s="1"/>
  <c r="G636" i="158" s="1"/>
  <c r="G637" i="158" s="1"/>
  <c r="G638" i="158" s="1"/>
  <c r="G639" i="158" s="1"/>
  <c r="G640" i="158" s="1"/>
  <c r="G641" i="158" s="1"/>
  <c r="G642" i="158" s="1"/>
  <c r="G643" i="158" s="1"/>
  <c r="G644" i="158" s="1"/>
  <c r="G645" i="158" s="1"/>
  <c r="G646" i="158" s="1"/>
  <c r="G647" i="158" s="1"/>
  <c r="G648" i="158" s="1"/>
  <c r="G649" i="158" s="1"/>
  <c r="G650" i="158" s="1"/>
  <c r="G651" i="158" s="1"/>
  <c r="G652" i="158" s="1"/>
  <c r="G653" i="158" s="1"/>
  <c r="G654" i="158" s="1"/>
  <c r="G655" i="158" s="1"/>
  <c r="G656" i="158" s="1"/>
  <c r="G657" i="158" s="1"/>
  <c r="G658" i="158" s="1"/>
  <c r="G659" i="158" s="1"/>
  <c r="G660" i="158" s="1"/>
  <c r="G661" i="158" s="1"/>
  <c r="G662" i="158" s="1"/>
  <c r="G663" i="158" s="1"/>
  <c r="G664" i="158" s="1"/>
  <c r="G665" i="158" s="1"/>
  <c r="G666" i="158" s="1"/>
  <c r="G667" i="158" s="1"/>
  <c r="G668" i="158" s="1"/>
  <c r="G669" i="158" s="1"/>
  <c r="G670" i="158" s="1"/>
  <c r="G671" i="158" s="1"/>
  <c r="G672" i="158" s="1"/>
  <c r="G673" i="158" s="1"/>
  <c r="G674" i="158" s="1"/>
  <c r="G675" i="158" s="1"/>
  <c r="G676" i="158" s="1"/>
  <c r="G677" i="158" s="1"/>
  <c r="G678" i="158" s="1"/>
  <c r="G679" i="158" s="1"/>
  <c r="G680" i="158" s="1"/>
  <c r="G681" i="158" s="1"/>
  <c r="G682" i="158" s="1"/>
  <c r="G683" i="158" s="1"/>
  <c r="G684" i="158" s="1"/>
  <c r="G685" i="158" s="1"/>
  <c r="G686" i="158" s="1"/>
  <c r="G687" i="158" s="1"/>
  <c r="G688" i="158" s="1"/>
  <c r="G689" i="158" s="1"/>
  <c r="G690" i="158" s="1"/>
  <c r="G691" i="158" s="1"/>
  <c r="G692" i="158" s="1"/>
  <c r="G693" i="158" s="1"/>
  <c r="G694" i="158" s="1"/>
  <c r="G695" i="158" s="1"/>
  <c r="G696" i="158" s="1"/>
  <c r="G697" i="158" s="1"/>
  <c r="G698" i="158" s="1"/>
  <c r="G699" i="158" s="1"/>
  <c r="G700" i="158" s="1"/>
  <c r="G701" i="158" s="1"/>
  <c r="G702" i="158" s="1"/>
  <c r="G703" i="158" s="1"/>
  <c r="G704" i="158" s="1"/>
  <c r="G705" i="158" s="1"/>
  <c r="G706" i="158" s="1"/>
  <c r="G707" i="158" s="1"/>
  <c r="G708" i="158" s="1"/>
  <c r="G709" i="158" s="1"/>
  <c r="G710" i="158" s="1"/>
  <c r="G711" i="158" s="1"/>
  <c r="G712" i="158" s="1"/>
  <c r="G713" i="158" s="1"/>
  <c r="G714" i="158" s="1"/>
  <c r="G715" i="158" s="1"/>
  <c r="G716" i="158" s="1"/>
  <c r="G717" i="158" s="1"/>
  <c r="G718" i="158" s="1"/>
  <c r="G719" i="158" s="1"/>
  <c r="G720" i="158" s="1"/>
  <c r="G721" i="158" s="1"/>
  <c r="G722" i="158" s="1"/>
  <c r="G723" i="158" s="1"/>
  <c r="G724" i="158" s="1"/>
  <c r="G725" i="158" s="1"/>
  <c r="G726" i="158" s="1"/>
  <c r="G727" i="158" s="1"/>
  <c r="G728" i="158" s="1"/>
  <c r="G729" i="158" s="1"/>
  <c r="G730" i="158" s="1"/>
  <c r="G731" i="158" s="1"/>
  <c r="G732" i="158" s="1"/>
  <c r="G733" i="158" s="1"/>
  <c r="G734" i="158" s="1"/>
  <c r="G735" i="158" s="1"/>
  <c r="G736" i="158" s="1"/>
  <c r="G737" i="158" s="1"/>
  <c r="G738" i="158" s="1"/>
  <c r="G739" i="158" s="1"/>
  <c r="G740" i="158" s="1"/>
  <c r="G741" i="158" s="1"/>
  <c r="G742" i="158" s="1"/>
  <c r="G743" i="158" s="1"/>
  <c r="G744" i="158" s="1"/>
  <c r="G745" i="158" s="1"/>
  <c r="G746" i="158" s="1"/>
  <c r="G747" i="158" s="1"/>
  <c r="G748" i="158" s="1"/>
  <c r="G749" i="158" s="1"/>
  <c r="G750" i="158" s="1"/>
  <c r="G751" i="158" s="1"/>
  <c r="G752" i="158" s="1"/>
  <c r="G753" i="158" s="1"/>
  <c r="G754" i="158" s="1"/>
  <c r="G755" i="158" s="1"/>
  <c r="G756" i="158" s="1"/>
  <c r="G757" i="158" s="1"/>
  <c r="G758" i="158" s="1"/>
  <c r="G759" i="158" s="1"/>
  <c r="G760" i="158" s="1"/>
  <c r="G761" i="158" s="1"/>
  <c r="G762" i="158" s="1"/>
  <c r="G763" i="158" s="1"/>
  <c r="G764" i="158" s="1"/>
  <c r="G765" i="158" s="1"/>
  <c r="G766" i="158" s="1"/>
  <c r="G767" i="158" s="1"/>
  <c r="G768" i="158" s="1"/>
  <c r="G769" i="158" s="1"/>
  <c r="G770" i="158" s="1"/>
  <c r="G771" i="158" s="1"/>
  <c r="G772" i="158" s="1"/>
  <c r="G773" i="158" s="1"/>
  <c r="G774" i="158" s="1"/>
  <c r="G775" i="158" s="1"/>
  <c r="G776" i="158" s="1"/>
  <c r="G777" i="158" s="1"/>
  <c r="G778" i="158" s="1"/>
  <c r="G779" i="158" s="1"/>
  <c r="G780" i="158" s="1"/>
  <c r="G781" i="158" s="1"/>
  <c r="G782" i="158" s="1"/>
  <c r="G783" i="158" s="1"/>
  <c r="G784" i="158" s="1"/>
  <c r="G785" i="158" s="1"/>
  <c r="G786" i="158" s="1"/>
  <c r="G787" i="158" s="1"/>
  <c r="G788" i="158" s="1"/>
  <c r="G789" i="158" s="1"/>
  <c r="G790" i="158" s="1"/>
  <c r="G791" i="158" s="1"/>
  <c r="G792" i="158" s="1"/>
  <c r="G793" i="158" s="1"/>
  <c r="G794" i="158" s="1"/>
  <c r="G795" i="158" s="1"/>
  <c r="G796" i="158" s="1"/>
  <c r="G797" i="158" s="1"/>
  <c r="G798" i="158" s="1"/>
  <c r="G799" i="158" s="1"/>
  <c r="G800" i="158" s="1"/>
  <c r="G801" i="158" s="1"/>
  <c r="G802" i="158" s="1"/>
  <c r="G803" i="158" s="1"/>
  <c r="G804" i="158" s="1"/>
  <c r="G805" i="158" s="1"/>
  <c r="G806" i="158" s="1"/>
  <c r="G807" i="158" s="1"/>
  <c r="G808" i="158" s="1"/>
  <c r="G809" i="158" s="1"/>
  <c r="G810" i="158" s="1"/>
  <c r="G811" i="158" s="1"/>
  <c r="G812" i="158" s="1"/>
  <c r="G813" i="158" s="1"/>
  <c r="G814" i="158" s="1"/>
  <c r="G815" i="158" s="1"/>
  <c r="G816" i="158" s="1"/>
  <c r="G817" i="158" s="1"/>
  <c r="G818" i="158" s="1"/>
  <c r="G819" i="158" s="1"/>
  <c r="G820" i="158" s="1"/>
  <c r="G821" i="158" s="1"/>
  <c r="G822" i="158" s="1"/>
  <c r="G823" i="158" s="1"/>
  <c r="G824" i="158" s="1"/>
  <c r="G825" i="158" s="1"/>
  <c r="G826" i="158" s="1"/>
  <c r="G827" i="158" s="1"/>
  <c r="G828" i="158" s="1"/>
  <c r="G829" i="158" s="1"/>
  <c r="G830" i="158" s="1"/>
  <c r="G831" i="158" s="1"/>
  <c r="G832" i="158" s="1"/>
  <c r="G833" i="158" s="1"/>
  <c r="G834" i="158" s="1"/>
  <c r="G835" i="158" s="1"/>
  <c r="G836" i="158" s="1"/>
  <c r="G837" i="158" s="1"/>
  <c r="G838" i="158" s="1"/>
  <c r="G839" i="158" s="1"/>
  <c r="G840" i="158" s="1"/>
  <c r="G841" i="158" s="1"/>
  <c r="G842" i="158" s="1"/>
  <c r="G843" i="158" s="1"/>
  <c r="G844" i="158" s="1"/>
  <c r="G845" i="158" s="1"/>
  <c r="G846" i="158" s="1"/>
  <c r="G847" i="158" s="1"/>
  <c r="G848" i="158" s="1"/>
  <c r="G849" i="158" s="1"/>
  <c r="G850" i="158" s="1"/>
  <c r="G851" i="158" s="1"/>
  <c r="G852" i="158" s="1"/>
  <c r="G853" i="158" s="1"/>
  <c r="G854" i="158" s="1"/>
  <c r="G855" i="158" s="1"/>
  <c r="G856" i="158" s="1"/>
  <c r="G857" i="158" s="1"/>
  <c r="G858" i="158" s="1"/>
  <c r="G859" i="158" s="1"/>
  <c r="G860" i="158" s="1"/>
  <c r="G861" i="158" s="1"/>
  <c r="G862" i="158" s="1"/>
  <c r="G863" i="158" s="1"/>
  <c r="G864" i="158" s="1"/>
  <c r="G865" i="158" s="1"/>
  <c r="G866" i="158" s="1"/>
  <c r="G867" i="158" s="1"/>
  <c r="G868" i="158" s="1"/>
  <c r="G869" i="158" s="1"/>
  <c r="G870" i="158" s="1"/>
  <c r="G871" i="158" s="1"/>
  <c r="G872" i="158" s="1"/>
  <c r="G873" i="158" s="1"/>
  <c r="G874" i="158" s="1"/>
  <c r="G875" i="158" s="1"/>
  <c r="G876" i="158" s="1"/>
  <c r="G877" i="158" s="1"/>
  <c r="G878" i="158" s="1"/>
  <c r="G879" i="158" s="1"/>
  <c r="G880" i="158" s="1"/>
  <c r="G881" i="158" s="1"/>
  <c r="G882" i="158" s="1"/>
  <c r="G883" i="158" s="1"/>
  <c r="G884" i="158" s="1"/>
  <c r="G885" i="158" s="1"/>
  <c r="G886" i="158" s="1"/>
  <c r="G887" i="158" s="1"/>
  <c r="G888" i="158" s="1"/>
  <c r="G889" i="158" s="1"/>
  <c r="G890" i="158" s="1"/>
  <c r="G891" i="158" s="1"/>
  <c r="G892" i="158" s="1"/>
  <c r="G893" i="158" s="1"/>
  <c r="G894" i="158" s="1"/>
  <c r="G895" i="158" s="1"/>
  <c r="G896" i="158" s="1"/>
  <c r="G897" i="158" s="1"/>
  <c r="G898" i="158" s="1"/>
  <c r="G899" i="158" s="1"/>
  <c r="G900" i="158" s="1"/>
  <c r="G901" i="158" s="1"/>
  <c r="G902" i="158" s="1"/>
  <c r="G903" i="158" s="1"/>
  <c r="G904" i="158" s="1"/>
  <c r="G905" i="158" s="1"/>
  <c r="G906" i="158" s="1"/>
  <c r="G907" i="158" s="1"/>
  <c r="G908" i="158" s="1"/>
  <c r="G909" i="158" s="1"/>
  <c r="G910" i="158" s="1"/>
  <c r="G911" i="158" s="1"/>
  <c r="G912" i="158" s="1"/>
  <c r="G913" i="158" s="1"/>
  <c r="G914" i="158" s="1"/>
  <c r="G915" i="158" s="1"/>
  <c r="G916" i="158" s="1"/>
  <c r="G917" i="158" s="1"/>
  <c r="G918" i="158" s="1"/>
  <c r="G919" i="158" s="1"/>
  <c r="G920" i="158" s="1"/>
  <c r="G921" i="158" s="1"/>
  <c r="G922" i="158" s="1"/>
  <c r="G923" i="158" s="1"/>
  <c r="G924" i="158" s="1"/>
  <c r="G925" i="158" s="1"/>
  <c r="G926" i="158" s="1"/>
  <c r="G927" i="158" s="1"/>
  <c r="G928" i="158" s="1"/>
  <c r="G929" i="158" s="1"/>
  <c r="G930" i="158" s="1"/>
  <c r="G931" i="158" s="1"/>
  <c r="G932" i="158" s="1"/>
  <c r="G933" i="158" s="1"/>
  <c r="G934" i="158" s="1"/>
  <c r="G935" i="158" s="1"/>
  <c r="G936" i="158" s="1"/>
  <c r="G937" i="158" s="1"/>
  <c r="G938" i="158" s="1"/>
  <c r="G939" i="158" s="1"/>
  <c r="G940" i="158" s="1"/>
  <c r="G941" i="158" s="1"/>
  <c r="G942" i="158" s="1"/>
  <c r="G943" i="158" s="1"/>
  <c r="G944" i="158" s="1"/>
  <c r="G945" i="158" s="1"/>
  <c r="G946" i="158" s="1"/>
  <c r="G947" i="158" s="1"/>
  <c r="G948" i="158" s="1"/>
  <c r="G949" i="158" s="1"/>
  <c r="G950" i="158" s="1"/>
  <c r="G951" i="158" s="1"/>
  <c r="G952" i="158" s="1"/>
  <c r="G953" i="158" s="1"/>
  <c r="G954" i="158" s="1"/>
  <c r="G955" i="158" s="1"/>
  <c r="G956" i="158" s="1"/>
  <c r="G957" i="158" s="1"/>
  <c r="G958" i="158" s="1"/>
  <c r="G959" i="158" s="1"/>
  <c r="G960" i="158" s="1"/>
  <c r="G961" i="158" s="1"/>
  <c r="G962" i="158" s="1"/>
  <c r="G963" i="158" s="1"/>
  <c r="G964" i="158" s="1"/>
  <c r="G965" i="158" s="1"/>
  <c r="G966" i="158" s="1"/>
  <c r="G967" i="158" s="1"/>
  <c r="G968" i="158" s="1"/>
  <c r="G969" i="158" s="1"/>
  <c r="G970" i="158" s="1"/>
  <c r="G971" i="158" s="1"/>
  <c r="G972" i="158" s="1"/>
  <c r="G973" i="158" s="1"/>
  <c r="G974" i="158" s="1"/>
  <c r="G975" i="158" s="1"/>
  <c r="G976" i="158" s="1"/>
  <c r="G977" i="158" s="1"/>
  <c r="G978" i="158" s="1"/>
  <c r="G979" i="158" s="1"/>
  <c r="G980" i="158" s="1"/>
  <c r="G981" i="158" s="1"/>
  <c r="G982" i="158" s="1"/>
  <c r="G983" i="158" s="1"/>
  <c r="G984" i="158" s="1"/>
  <c r="G985" i="158" s="1"/>
  <c r="G986" i="158" s="1"/>
  <c r="G987" i="158" s="1"/>
  <c r="G988" i="158" s="1"/>
  <c r="G989" i="158" s="1"/>
  <c r="G990" i="158" s="1"/>
  <c r="G991" i="158" s="1"/>
  <c r="G992" i="158" s="1"/>
  <c r="G993" i="158" s="1"/>
  <c r="G994" i="158" s="1"/>
  <c r="G995" i="158" s="1"/>
  <c r="G996" i="158" s="1"/>
  <c r="G997" i="158" s="1"/>
  <c r="G998" i="158" s="1"/>
  <c r="G999" i="158" s="1"/>
  <c r="G1000" i="158" s="1"/>
  <c r="G1001" i="158" s="1"/>
  <c r="G1002" i="158" s="1"/>
  <c r="G1003" i="158" s="1"/>
  <c r="G1004" i="158" s="1"/>
  <c r="G1005" i="158" s="1"/>
  <c r="G1006" i="158" s="1"/>
  <c r="G1007" i="158" s="1"/>
  <c r="G1008" i="158" s="1"/>
  <c r="G1009" i="158" s="1"/>
  <c r="G1010" i="158" s="1"/>
  <c r="G1011" i="158" s="1"/>
  <c r="G1012" i="158" s="1"/>
  <c r="G1013" i="158" s="1"/>
  <c r="G1014" i="158" s="1"/>
  <c r="G1015" i="158" s="1"/>
  <c r="G1016" i="158" s="1"/>
  <c r="G1017" i="158" s="1"/>
  <c r="G1018" i="158" s="1"/>
  <c r="G1019" i="158" s="1"/>
  <c r="G1020" i="158" s="1"/>
  <c r="G1021" i="158" s="1"/>
  <c r="G1022" i="158" s="1"/>
  <c r="G1023" i="158" s="1"/>
  <c r="G1024" i="158" s="1"/>
  <c r="G1025" i="158" s="1"/>
  <c r="G1026" i="158" s="1"/>
  <c r="G1027" i="158" s="1"/>
  <c r="G1028" i="158" s="1"/>
  <c r="G1029" i="158" s="1"/>
  <c r="G1030" i="158" s="1"/>
  <c r="G1031" i="158" s="1"/>
  <c r="G1032" i="158" s="1"/>
  <c r="G1033" i="158" s="1"/>
  <c r="G1034" i="158" s="1"/>
  <c r="G1035" i="158" s="1"/>
  <c r="G1036" i="158" s="1"/>
  <c r="G1037" i="158" s="1"/>
  <c r="G1038" i="158" s="1"/>
  <c r="G1039" i="158" s="1"/>
  <c r="G1040" i="158" s="1"/>
  <c r="G1041" i="158" s="1"/>
  <c r="G1042" i="158" s="1"/>
  <c r="G1043" i="158" s="1"/>
  <c r="G1044" i="158" s="1"/>
  <c r="G1045" i="158" s="1"/>
  <c r="G1046" i="158" s="1"/>
  <c r="G1047" i="158" s="1"/>
  <c r="G1048" i="158" s="1"/>
  <c r="G1049" i="158" s="1"/>
  <c r="G1050" i="158" s="1"/>
  <c r="G1051" i="158" s="1"/>
  <c r="G1052" i="158" s="1"/>
  <c r="G1053" i="158" s="1"/>
  <c r="G1054" i="158" s="1"/>
  <c r="G1055" i="158" s="1"/>
  <c r="G1056" i="158" s="1"/>
  <c r="G1057" i="158" s="1"/>
  <c r="G1058" i="158" s="1"/>
  <c r="G1059" i="158" s="1"/>
  <c r="G1060" i="158" s="1"/>
  <c r="G1061" i="158" s="1"/>
  <c r="G1062" i="158" s="1"/>
  <c r="G1063" i="158" s="1"/>
  <c r="G1064" i="158" s="1"/>
  <c r="G1065" i="158" s="1"/>
  <c r="G1066" i="158" s="1"/>
  <c r="G1067" i="158" s="1"/>
  <c r="G1068" i="158" s="1"/>
  <c r="G1069" i="158" s="1"/>
  <c r="G1070" i="158" s="1"/>
  <c r="G1071" i="158" s="1"/>
  <c r="G1072" i="158" s="1"/>
  <c r="G1073" i="158" s="1"/>
  <c r="G1074" i="158" s="1"/>
  <c r="G1075" i="158" s="1"/>
  <c r="G1076" i="158" s="1"/>
  <c r="G1077" i="158" s="1"/>
  <c r="G1078" i="158" s="1"/>
  <c r="G1079" i="158" s="1"/>
  <c r="G1080" i="158" s="1"/>
  <c r="G1081" i="158" s="1"/>
  <c r="G1082" i="158" s="1"/>
  <c r="G1083" i="158" s="1"/>
  <c r="G1084" i="158" s="1"/>
  <c r="G1085" i="158" s="1"/>
  <c r="G1086" i="158" s="1"/>
  <c r="G1087" i="158" s="1"/>
  <c r="G1088" i="158" s="1"/>
  <c r="G1089" i="158" s="1"/>
  <c r="G1090" i="158" s="1"/>
  <c r="G1091" i="158" s="1"/>
  <c r="G1092" i="158" s="1"/>
  <c r="G1093" i="158" s="1"/>
  <c r="G1094" i="158" s="1"/>
  <c r="G1095" i="158" s="1"/>
  <c r="G1096" i="158" s="1"/>
  <c r="G1097" i="158" s="1"/>
  <c r="G1098" i="158" s="1"/>
  <c r="G1099" i="158" s="1"/>
  <c r="G1100" i="158" s="1"/>
  <c r="G1101" i="158" s="1"/>
  <c r="G1102" i="158" s="1"/>
  <c r="G1103" i="158" s="1"/>
  <c r="G1104" i="158" s="1"/>
  <c r="G1105" i="158" s="1"/>
  <c r="G1106" i="158" s="1"/>
  <c r="G1107" i="158" s="1"/>
  <c r="G1108" i="158" s="1"/>
  <c r="G1109" i="158" s="1"/>
  <c r="G1110" i="158" s="1"/>
  <c r="G1111" i="158" s="1"/>
  <c r="G1112" i="158" s="1"/>
  <c r="G1113" i="158" s="1"/>
  <c r="G1114" i="158" s="1"/>
  <c r="G1115" i="158" s="1"/>
  <c r="G1116" i="158" s="1"/>
  <c r="G1117" i="158" s="1"/>
  <c r="G1118" i="158" s="1"/>
  <c r="G1119" i="158" s="1"/>
  <c r="G1120" i="158" s="1"/>
  <c r="G1121" i="158" s="1"/>
  <c r="G1122" i="158" s="1"/>
  <c r="G1123" i="158" s="1"/>
  <c r="G1124" i="158" s="1"/>
  <c r="G1125" i="158" s="1"/>
  <c r="G1126" i="158" s="1"/>
  <c r="G1127" i="158" s="1"/>
  <c r="G1128" i="158" s="1"/>
  <c r="G1129" i="158" s="1"/>
  <c r="G1130" i="158" s="1"/>
  <c r="G1131" i="158" s="1"/>
  <c r="G1132" i="158" s="1"/>
  <c r="G1133" i="158" s="1"/>
  <c r="G1134" i="158" s="1"/>
  <c r="G1135" i="158" s="1"/>
  <c r="G1136" i="158" s="1"/>
  <c r="G1137" i="158" s="1"/>
  <c r="G1138" i="158" s="1"/>
  <c r="G1139" i="158" s="1"/>
  <c r="G1140" i="158" s="1"/>
  <c r="G1141" i="158" s="1"/>
  <c r="G1142" i="158" s="1"/>
  <c r="G1143" i="158" s="1"/>
  <c r="G1144" i="158" s="1"/>
  <c r="G1145" i="158" s="1"/>
  <c r="G1146" i="158" s="1"/>
  <c r="G1147" i="158" s="1"/>
  <c r="G1148" i="158" s="1"/>
  <c r="G1149" i="158" s="1"/>
  <c r="G1150" i="158" s="1"/>
  <c r="G1151" i="158" s="1"/>
  <c r="G1152" i="158" s="1"/>
  <c r="G1153" i="158" s="1"/>
  <c r="G1154" i="158" s="1"/>
  <c r="G1155" i="158" s="1"/>
  <c r="G1156" i="158" s="1"/>
  <c r="G1157" i="158" s="1"/>
  <c r="G1158" i="158" s="1"/>
  <c r="G1159" i="158" s="1"/>
  <c r="G1160" i="158" s="1"/>
  <c r="G1161" i="158" s="1"/>
  <c r="G1162" i="158" s="1"/>
  <c r="G1163" i="158" s="1"/>
  <c r="G1164" i="158" s="1"/>
  <c r="G1165" i="158" s="1"/>
  <c r="G1166" i="158" s="1"/>
  <c r="G1167" i="158" s="1"/>
  <c r="G1168" i="158" s="1"/>
  <c r="G1169" i="158" s="1"/>
  <c r="G1170" i="158" s="1"/>
  <c r="G1171" i="158" s="1"/>
  <c r="G1172" i="158" s="1"/>
  <c r="G1173" i="158" s="1"/>
  <c r="G1174" i="158" s="1"/>
  <c r="G1175" i="158" s="1"/>
  <c r="G1176" i="158" s="1"/>
  <c r="G1177" i="158" s="1"/>
  <c r="G1178" i="158" s="1"/>
  <c r="G1179" i="158" s="1"/>
  <c r="G1180" i="158" s="1"/>
  <c r="G1181" i="158" s="1"/>
  <c r="G1182" i="158" s="1"/>
  <c r="G1183" i="158" s="1"/>
  <c r="G1184" i="158" s="1"/>
  <c r="G1185" i="158" s="1"/>
  <c r="G1186" i="158" s="1"/>
  <c r="G1187" i="158" s="1"/>
  <c r="G1188" i="158" s="1"/>
  <c r="G1189" i="158" s="1"/>
  <c r="G1190" i="158" s="1"/>
  <c r="G1191" i="158" s="1"/>
  <c r="G1192" i="158" s="1"/>
  <c r="G1193" i="158" s="1"/>
  <c r="G1194" i="158" s="1"/>
  <c r="G1195" i="158" s="1"/>
  <c r="G1196" i="158" s="1"/>
  <c r="G1197" i="158" s="1"/>
  <c r="G1198" i="158" s="1"/>
  <c r="G1199" i="158" s="1"/>
  <c r="G1200" i="158" s="1"/>
  <c r="G1201" i="158" s="1"/>
  <c r="G1202" i="158" s="1"/>
  <c r="G1203" i="158" s="1"/>
  <c r="G1204" i="158" s="1"/>
  <c r="G1205" i="158" s="1"/>
  <c r="G1206" i="158" s="1"/>
  <c r="G1207" i="158" s="1"/>
  <c r="G1208" i="158" s="1"/>
  <c r="G1209" i="158" s="1"/>
  <c r="G1210" i="158" s="1"/>
  <c r="G1211" i="158" s="1"/>
  <c r="G1212" i="158" s="1"/>
  <c r="G1213" i="158" s="1"/>
  <c r="G1214" i="158" s="1"/>
  <c r="G1215" i="158" s="1"/>
  <c r="G1216" i="158" s="1"/>
  <c r="G1217" i="158" s="1"/>
  <c r="G1218" i="158" s="1"/>
  <c r="G1219" i="158" s="1"/>
  <c r="G1220" i="158" s="1"/>
  <c r="G1221" i="158" s="1"/>
  <c r="G1222" i="158" s="1"/>
  <c r="G1223" i="158" s="1"/>
  <c r="G1224" i="158" s="1"/>
  <c r="G1225" i="158" s="1"/>
  <c r="G1226" i="158" s="1"/>
  <c r="G1227" i="158" s="1"/>
  <c r="G1228" i="158" s="1"/>
  <c r="G1229" i="158" s="1"/>
  <c r="G1230" i="158" s="1"/>
  <c r="G1231" i="158" s="1"/>
  <c r="G1232" i="158" s="1"/>
  <c r="G1233" i="158" s="1"/>
  <c r="G1234" i="158" s="1"/>
  <c r="G1235" i="158" s="1"/>
  <c r="G1236" i="158" s="1"/>
  <c r="G1237" i="158" s="1"/>
  <c r="G1238" i="158" s="1"/>
  <c r="J41" i="159" s="1"/>
  <c r="K42" i="159" s="1"/>
  <c r="E59" i="161"/>
  <c r="D65" i="161"/>
  <c r="E65" i="161" s="1"/>
  <c r="F65" i="161" s="1"/>
  <c r="G59" i="161"/>
  <c r="H58" i="161"/>
  <c r="I58" i="161" s="1"/>
  <c r="A30" i="166"/>
  <c r="C29" i="166"/>
  <c r="B29" i="166"/>
  <c r="A30" i="163"/>
  <c r="C29" i="163"/>
  <c r="B29" i="163"/>
  <c r="D39" i="158"/>
  <c r="B29" i="160"/>
  <c r="A30" i="160"/>
  <c r="C29" i="160"/>
  <c r="I45" i="158" l="1"/>
  <c r="H46" i="158"/>
  <c r="C34" i="167"/>
  <c r="F59" i="161"/>
  <c r="D60" i="161" s="1"/>
  <c r="D66" i="161"/>
  <c r="E66" i="161" s="1"/>
  <c r="F66" i="161" s="1"/>
  <c r="G60" i="161"/>
  <c r="H59" i="161"/>
  <c r="I59" i="161" s="1"/>
  <c r="A31" i="166"/>
  <c r="C30" i="166"/>
  <c r="B30" i="166"/>
  <c r="C30" i="163"/>
  <c r="A31" i="163"/>
  <c r="B30" i="163"/>
  <c r="E39" i="158"/>
  <c r="C30" i="160"/>
  <c r="A31" i="160"/>
  <c r="B30" i="160"/>
  <c r="I46" i="158" l="1"/>
  <c r="H47" i="158"/>
  <c r="I47" i="158" s="1"/>
  <c r="E60" i="161"/>
  <c r="D67" i="161"/>
  <c r="J46" i="162" s="1"/>
  <c r="G61" i="161"/>
  <c r="H60" i="161"/>
  <c r="I60" i="161" s="1"/>
  <c r="A32" i="166"/>
  <c r="B31" i="166"/>
  <c r="C31" i="166"/>
  <c r="A32" i="163"/>
  <c r="C31" i="163"/>
  <c r="B31" i="163"/>
  <c r="A32" i="160"/>
  <c r="C31" i="160"/>
  <c r="B31" i="160"/>
  <c r="F39" i="158"/>
  <c r="E67" i="161" l="1"/>
  <c r="F60" i="161"/>
  <c r="D61" i="161" s="1"/>
  <c r="G62" i="161"/>
  <c r="H61" i="161"/>
  <c r="I61" i="161" s="1"/>
  <c r="C32" i="166"/>
  <c r="B32" i="166"/>
  <c r="C32" i="163"/>
  <c r="B32" i="163"/>
  <c r="D40" i="158"/>
  <c r="C32" i="160"/>
  <c r="B32" i="160"/>
  <c r="J45" i="162" l="1"/>
  <c r="E61" i="161"/>
  <c r="F67" i="161"/>
  <c r="G63" i="161"/>
  <c r="H62" i="161"/>
  <c r="I62" i="161" s="1"/>
  <c r="E40" i="158"/>
  <c r="K47" i="162" l="1"/>
  <c r="K51" i="162"/>
  <c r="J50" i="162" s="1"/>
  <c r="K24" i="162"/>
  <c r="J20" i="162"/>
  <c r="K23" i="162"/>
  <c r="J19" i="162"/>
  <c r="F61" i="161"/>
  <c r="G64" i="161"/>
  <c r="H63" i="161"/>
  <c r="I63" i="161" s="1"/>
  <c r="F40" i="158"/>
  <c r="D62" i="161" l="1"/>
  <c r="G65" i="161"/>
  <c r="H64" i="161"/>
  <c r="I64" i="161" s="1"/>
  <c r="D41" i="158"/>
  <c r="E62" i="161" l="1"/>
  <c r="G66" i="161"/>
  <c r="H65" i="161"/>
  <c r="I65" i="161" s="1"/>
  <c r="E41" i="158"/>
  <c r="F62" i="161" l="1"/>
  <c r="D63" i="161" s="1"/>
  <c r="G67" i="161"/>
  <c r="H66" i="161"/>
  <c r="I66" i="161" s="1"/>
  <c r="F41" i="158"/>
  <c r="E63" i="161" l="1"/>
  <c r="G68" i="161"/>
  <c r="G69" i="161" s="1"/>
  <c r="G70" i="161" s="1"/>
  <c r="G71" i="161" s="1"/>
  <c r="G72" i="161" s="1"/>
  <c r="G73" i="161" s="1"/>
  <c r="G74" i="161" s="1"/>
  <c r="G75" i="161" s="1"/>
  <c r="G76" i="161" s="1"/>
  <c r="G77" i="161" s="1"/>
  <c r="G78" i="161" s="1"/>
  <c r="G79" i="161" s="1"/>
  <c r="G80" i="161" s="1"/>
  <c r="G81" i="161" s="1"/>
  <c r="G82" i="161" s="1"/>
  <c r="G83" i="161" s="1"/>
  <c r="G84" i="161" s="1"/>
  <c r="G85" i="161" s="1"/>
  <c r="G86" i="161" s="1"/>
  <c r="G87" i="161" s="1"/>
  <c r="G88" i="161" s="1"/>
  <c r="G89" i="161" s="1"/>
  <c r="G90" i="161" s="1"/>
  <c r="G91" i="161" s="1"/>
  <c r="G92" i="161" s="1"/>
  <c r="G93" i="161" s="1"/>
  <c r="G94" i="161" s="1"/>
  <c r="G95" i="161" s="1"/>
  <c r="G96" i="161" s="1"/>
  <c r="G97" i="161" s="1"/>
  <c r="G98" i="161" s="1"/>
  <c r="G99" i="161" s="1"/>
  <c r="G100" i="161" s="1"/>
  <c r="G101" i="161" s="1"/>
  <c r="G102" i="161" s="1"/>
  <c r="G103" i="161" s="1"/>
  <c r="G104" i="161" s="1"/>
  <c r="G105" i="161" s="1"/>
  <c r="G106" i="161" s="1"/>
  <c r="G107" i="161" s="1"/>
  <c r="G108" i="161" s="1"/>
  <c r="G109" i="161" s="1"/>
  <c r="G110" i="161" s="1"/>
  <c r="G111" i="161" s="1"/>
  <c r="G112" i="161" s="1"/>
  <c r="G113" i="161" s="1"/>
  <c r="G114" i="161" s="1"/>
  <c r="G115" i="161" s="1"/>
  <c r="G116" i="161" s="1"/>
  <c r="G117" i="161" s="1"/>
  <c r="G118" i="161" s="1"/>
  <c r="G119" i="161" s="1"/>
  <c r="G120" i="161" s="1"/>
  <c r="G121" i="161" s="1"/>
  <c r="G122" i="161" s="1"/>
  <c r="G123" i="161" s="1"/>
  <c r="G124" i="161" s="1"/>
  <c r="G125" i="161" s="1"/>
  <c r="G126" i="161" s="1"/>
  <c r="G127" i="161" s="1"/>
  <c r="G128" i="161" s="1"/>
  <c r="G129" i="161" s="1"/>
  <c r="G130" i="161" s="1"/>
  <c r="G131" i="161" s="1"/>
  <c r="G132" i="161" s="1"/>
  <c r="G133" i="161" s="1"/>
  <c r="G134" i="161" s="1"/>
  <c r="G135" i="161" s="1"/>
  <c r="G136" i="161" s="1"/>
  <c r="G137" i="161" s="1"/>
  <c r="G138" i="161" s="1"/>
  <c r="G139" i="161" s="1"/>
  <c r="G140" i="161" s="1"/>
  <c r="G141" i="161" s="1"/>
  <c r="G142" i="161" s="1"/>
  <c r="G143" i="161" s="1"/>
  <c r="G144" i="161" s="1"/>
  <c r="G145" i="161" s="1"/>
  <c r="G146" i="161" s="1"/>
  <c r="G147" i="161" s="1"/>
  <c r="G148" i="161" s="1"/>
  <c r="G149" i="161" s="1"/>
  <c r="G150" i="161" s="1"/>
  <c r="G151" i="161" s="1"/>
  <c r="G152" i="161" s="1"/>
  <c r="G153" i="161" s="1"/>
  <c r="G154" i="161" s="1"/>
  <c r="G155" i="161" s="1"/>
  <c r="G156" i="161" s="1"/>
  <c r="G157" i="161" s="1"/>
  <c r="G158" i="161" s="1"/>
  <c r="G159" i="161" s="1"/>
  <c r="G160" i="161" s="1"/>
  <c r="G161" i="161" s="1"/>
  <c r="G162" i="161" s="1"/>
  <c r="G163" i="161" s="1"/>
  <c r="G164" i="161" s="1"/>
  <c r="G165" i="161" s="1"/>
  <c r="G166" i="161" s="1"/>
  <c r="G167" i="161" s="1"/>
  <c r="G168" i="161" s="1"/>
  <c r="G169" i="161" s="1"/>
  <c r="G170" i="161" s="1"/>
  <c r="G171" i="161" s="1"/>
  <c r="G172" i="161" s="1"/>
  <c r="G173" i="161" s="1"/>
  <c r="G174" i="161" s="1"/>
  <c r="G175" i="161" s="1"/>
  <c r="G176" i="161" s="1"/>
  <c r="G177" i="161" s="1"/>
  <c r="G178" i="161" s="1"/>
  <c r="G179" i="161" s="1"/>
  <c r="G180" i="161" s="1"/>
  <c r="G181" i="161" s="1"/>
  <c r="G182" i="161" s="1"/>
  <c r="G183" i="161" s="1"/>
  <c r="G184" i="161" s="1"/>
  <c r="G185" i="161" s="1"/>
  <c r="G186" i="161" s="1"/>
  <c r="G187" i="161" s="1"/>
  <c r="G188" i="161" s="1"/>
  <c r="G189" i="161" s="1"/>
  <c r="G190" i="161" s="1"/>
  <c r="G191" i="161" s="1"/>
  <c r="G192" i="161" s="1"/>
  <c r="G193" i="161" s="1"/>
  <c r="G194" i="161" s="1"/>
  <c r="G195" i="161" s="1"/>
  <c r="G196" i="161" s="1"/>
  <c r="G197" i="161" s="1"/>
  <c r="G198" i="161" s="1"/>
  <c r="G199" i="161" s="1"/>
  <c r="G200" i="161" s="1"/>
  <c r="G201" i="161" s="1"/>
  <c r="G202" i="161" s="1"/>
  <c r="G203" i="161" s="1"/>
  <c r="G204" i="161" s="1"/>
  <c r="G205" i="161" s="1"/>
  <c r="G206" i="161" s="1"/>
  <c r="G207" i="161" s="1"/>
  <c r="G208" i="161" s="1"/>
  <c r="G209" i="161" s="1"/>
  <c r="G210" i="161" s="1"/>
  <c r="G211" i="161" s="1"/>
  <c r="G212" i="161" s="1"/>
  <c r="G213" i="161" s="1"/>
  <c r="G214" i="161" s="1"/>
  <c r="G215" i="161" s="1"/>
  <c r="G216" i="161" s="1"/>
  <c r="G217" i="161" s="1"/>
  <c r="G218" i="161" s="1"/>
  <c r="G219" i="161" s="1"/>
  <c r="G220" i="161" s="1"/>
  <c r="G221" i="161" s="1"/>
  <c r="G222" i="161" s="1"/>
  <c r="G223" i="161" s="1"/>
  <c r="G224" i="161" s="1"/>
  <c r="G225" i="161" s="1"/>
  <c r="G226" i="161" s="1"/>
  <c r="G227" i="161" s="1"/>
  <c r="G228" i="161" s="1"/>
  <c r="G229" i="161" s="1"/>
  <c r="G230" i="161" s="1"/>
  <c r="G231" i="161" s="1"/>
  <c r="G232" i="161" s="1"/>
  <c r="G233" i="161" s="1"/>
  <c r="G234" i="161" s="1"/>
  <c r="G235" i="161" s="1"/>
  <c r="G236" i="161" s="1"/>
  <c r="G237" i="161" s="1"/>
  <c r="G238" i="161" s="1"/>
  <c r="G239" i="161" s="1"/>
  <c r="G240" i="161" s="1"/>
  <c r="G241" i="161" s="1"/>
  <c r="G242" i="161" s="1"/>
  <c r="G243" i="161" s="1"/>
  <c r="G244" i="161" s="1"/>
  <c r="G245" i="161" s="1"/>
  <c r="G246" i="161" s="1"/>
  <c r="G247" i="161" s="1"/>
  <c r="G248" i="161" s="1"/>
  <c r="G249" i="161" s="1"/>
  <c r="G250" i="161" s="1"/>
  <c r="G251" i="161" s="1"/>
  <c r="G252" i="161" s="1"/>
  <c r="G253" i="161" s="1"/>
  <c r="G254" i="161" s="1"/>
  <c r="G255" i="161" s="1"/>
  <c r="G256" i="161" s="1"/>
  <c r="G257" i="161" s="1"/>
  <c r="G258" i="161" s="1"/>
  <c r="G259" i="161" s="1"/>
  <c r="G260" i="161" s="1"/>
  <c r="G261" i="161" s="1"/>
  <c r="G262" i="161" s="1"/>
  <c r="G263" i="161" s="1"/>
  <c r="G264" i="161" s="1"/>
  <c r="G265" i="161" s="1"/>
  <c r="G266" i="161" s="1"/>
  <c r="G267" i="161" s="1"/>
  <c r="G268" i="161" s="1"/>
  <c r="G269" i="161" s="1"/>
  <c r="G270" i="161" s="1"/>
  <c r="G271" i="161" s="1"/>
  <c r="G272" i="161" s="1"/>
  <c r="G273" i="161" s="1"/>
  <c r="G274" i="161" s="1"/>
  <c r="G275" i="161" s="1"/>
  <c r="G276" i="161" s="1"/>
  <c r="G277" i="161" s="1"/>
  <c r="G278" i="161" s="1"/>
  <c r="G279" i="161" s="1"/>
  <c r="G280" i="161" s="1"/>
  <c r="G281" i="161" s="1"/>
  <c r="G282" i="161" s="1"/>
  <c r="G283" i="161" s="1"/>
  <c r="G284" i="161" s="1"/>
  <c r="G285" i="161" s="1"/>
  <c r="G286" i="161" s="1"/>
  <c r="G287" i="161" s="1"/>
  <c r="G288" i="161" s="1"/>
  <c r="G289" i="161" s="1"/>
  <c r="G290" i="161" s="1"/>
  <c r="G291" i="161" s="1"/>
  <c r="G292" i="161" s="1"/>
  <c r="G293" i="161" s="1"/>
  <c r="G294" i="161" s="1"/>
  <c r="G295" i="161" s="1"/>
  <c r="G296" i="161" s="1"/>
  <c r="G297" i="161" s="1"/>
  <c r="G298" i="161" s="1"/>
  <c r="G299" i="161" s="1"/>
  <c r="G300" i="161" s="1"/>
  <c r="G301" i="161" s="1"/>
  <c r="G302" i="161" s="1"/>
  <c r="G303" i="161" s="1"/>
  <c r="G304" i="161" s="1"/>
  <c r="G305" i="161" s="1"/>
  <c r="G306" i="161" s="1"/>
  <c r="G307" i="161" s="1"/>
  <c r="G308" i="161" s="1"/>
  <c r="G309" i="161" s="1"/>
  <c r="G310" i="161" s="1"/>
  <c r="G311" i="161" s="1"/>
  <c r="G312" i="161" s="1"/>
  <c r="G313" i="161" s="1"/>
  <c r="G314" i="161" s="1"/>
  <c r="G315" i="161" s="1"/>
  <c r="G316" i="161" s="1"/>
  <c r="G317" i="161" s="1"/>
  <c r="G318" i="161" s="1"/>
  <c r="G319" i="161" s="1"/>
  <c r="G320" i="161" s="1"/>
  <c r="G321" i="161" s="1"/>
  <c r="G322" i="161" s="1"/>
  <c r="G323" i="161" s="1"/>
  <c r="G324" i="161" s="1"/>
  <c r="G325" i="161" s="1"/>
  <c r="G326" i="161" s="1"/>
  <c r="G327" i="161" s="1"/>
  <c r="G328" i="161" s="1"/>
  <c r="G329" i="161" s="1"/>
  <c r="G330" i="161" s="1"/>
  <c r="G331" i="161" s="1"/>
  <c r="G332" i="161" s="1"/>
  <c r="G333" i="161" s="1"/>
  <c r="G334" i="161" s="1"/>
  <c r="G335" i="161" s="1"/>
  <c r="G336" i="161" s="1"/>
  <c r="G337" i="161" s="1"/>
  <c r="G338" i="161" s="1"/>
  <c r="G339" i="161" s="1"/>
  <c r="G340" i="161" s="1"/>
  <c r="G341" i="161" s="1"/>
  <c r="G342" i="161" s="1"/>
  <c r="G343" i="161" s="1"/>
  <c r="G344" i="161" s="1"/>
  <c r="G345" i="161" s="1"/>
  <c r="G346" i="161" s="1"/>
  <c r="G347" i="161" s="1"/>
  <c r="G348" i="161" s="1"/>
  <c r="G349" i="161" s="1"/>
  <c r="G350" i="161" s="1"/>
  <c r="G351" i="161" s="1"/>
  <c r="G352" i="161" s="1"/>
  <c r="G353" i="161" s="1"/>
  <c r="G354" i="161" s="1"/>
  <c r="G355" i="161" s="1"/>
  <c r="G356" i="161" s="1"/>
  <c r="G357" i="161" s="1"/>
  <c r="G358" i="161" s="1"/>
  <c r="G359" i="161" s="1"/>
  <c r="G360" i="161" s="1"/>
  <c r="G361" i="161" s="1"/>
  <c r="G362" i="161" s="1"/>
  <c r="G363" i="161" s="1"/>
  <c r="G364" i="161" s="1"/>
  <c r="G365" i="161" s="1"/>
  <c r="G366" i="161" s="1"/>
  <c r="G367" i="161" s="1"/>
  <c r="G368" i="161" s="1"/>
  <c r="G369" i="161" s="1"/>
  <c r="G370" i="161" s="1"/>
  <c r="G371" i="161" s="1"/>
  <c r="G372" i="161" s="1"/>
  <c r="G373" i="161" s="1"/>
  <c r="G374" i="161" s="1"/>
  <c r="G375" i="161" s="1"/>
  <c r="G376" i="161" s="1"/>
  <c r="G377" i="161" s="1"/>
  <c r="G378" i="161" s="1"/>
  <c r="G379" i="161" s="1"/>
  <c r="G380" i="161" s="1"/>
  <c r="G381" i="161" s="1"/>
  <c r="G382" i="161" s="1"/>
  <c r="G383" i="161" s="1"/>
  <c r="G384" i="161" s="1"/>
  <c r="G385" i="161" s="1"/>
  <c r="G386" i="161" s="1"/>
  <c r="G387" i="161" s="1"/>
  <c r="G388" i="161" s="1"/>
  <c r="G389" i="161" s="1"/>
  <c r="G390" i="161" s="1"/>
  <c r="G391" i="161" s="1"/>
  <c r="G392" i="161" s="1"/>
  <c r="G393" i="161" s="1"/>
  <c r="G394" i="161" s="1"/>
  <c r="G395" i="161" s="1"/>
  <c r="G396" i="161" s="1"/>
  <c r="G397" i="161" s="1"/>
  <c r="G398" i="161" s="1"/>
  <c r="G399" i="161" s="1"/>
  <c r="G400" i="161" s="1"/>
  <c r="G401" i="161" s="1"/>
  <c r="G402" i="161" s="1"/>
  <c r="G403" i="161" s="1"/>
  <c r="G404" i="161" s="1"/>
  <c r="G405" i="161" s="1"/>
  <c r="G406" i="161" s="1"/>
  <c r="G407" i="161" s="1"/>
  <c r="G408" i="161" s="1"/>
  <c r="G409" i="161" s="1"/>
  <c r="G410" i="161" s="1"/>
  <c r="G411" i="161" s="1"/>
  <c r="G412" i="161" s="1"/>
  <c r="G413" i="161" s="1"/>
  <c r="G414" i="161" s="1"/>
  <c r="G415" i="161" s="1"/>
  <c r="G416" i="161" s="1"/>
  <c r="G417" i="161" s="1"/>
  <c r="G418" i="161" s="1"/>
  <c r="G419" i="161" s="1"/>
  <c r="G420" i="161" s="1"/>
  <c r="G421" i="161" s="1"/>
  <c r="G422" i="161" s="1"/>
  <c r="G423" i="161" s="1"/>
  <c r="G424" i="161" s="1"/>
  <c r="G425" i="161" s="1"/>
  <c r="G426" i="161" s="1"/>
  <c r="G427" i="161" s="1"/>
  <c r="G428" i="161" s="1"/>
  <c r="G429" i="161" s="1"/>
  <c r="G430" i="161" s="1"/>
  <c r="G431" i="161" s="1"/>
  <c r="G432" i="161" s="1"/>
  <c r="G433" i="161" s="1"/>
  <c r="G434" i="161" s="1"/>
  <c r="G435" i="161" s="1"/>
  <c r="G436" i="161" s="1"/>
  <c r="G437" i="161" s="1"/>
  <c r="G438" i="161" s="1"/>
  <c r="G439" i="161" s="1"/>
  <c r="G440" i="161" s="1"/>
  <c r="G441" i="161" s="1"/>
  <c r="G442" i="161" s="1"/>
  <c r="G443" i="161" s="1"/>
  <c r="G444" i="161" s="1"/>
  <c r="G445" i="161" s="1"/>
  <c r="G446" i="161" s="1"/>
  <c r="G447" i="161" s="1"/>
  <c r="G448" i="161" s="1"/>
  <c r="G449" i="161" s="1"/>
  <c r="G450" i="161" s="1"/>
  <c r="G451" i="161" s="1"/>
  <c r="G452" i="161" s="1"/>
  <c r="G453" i="161" s="1"/>
  <c r="G454" i="161" s="1"/>
  <c r="G455" i="161" s="1"/>
  <c r="G456" i="161" s="1"/>
  <c r="G457" i="161" s="1"/>
  <c r="G458" i="161" s="1"/>
  <c r="G459" i="161" s="1"/>
  <c r="G460" i="161" s="1"/>
  <c r="G461" i="161" s="1"/>
  <c r="G462" i="161" s="1"/>
  <c r="G463" i="161" s="1"/>
  <c r="G464" i="161" s="1"/>
  <c r="G465" i="161" s="1"/>
  <c r="G466" i="161" s="1"/>
  <c r="G467" i="161" s="1"/>
  <c r="G468" i="161" s="1"/>
  <c r="G469" i="161" s="1"/>
  <c r="G470" i="161" s="1"/>
  <c r="G471" i="161" s="1"/>
  <c r="G472" i="161" s="1"/>
  <c r="G473" i="161" s="1"/>
  <c r="G474" i="161" s="1"/>
  <c r="G475" i="161" s="1"/>
  <c r="G476" i="161" s="1"/>
  <c r="G477" i="161" s="1"/>
  <c r="G478" i="161" s="1"/>
  <c r="G479" i="161" s="1"/>
  <c r="G480" i="161" s="1"/>
  <c r="G481" i="161" s="1"/>
  <c r="G482" i="161" s="1"/>
  <c r="G483" i="161" s="1"/>
  <c r="G484" i="161" s="1"/>
  <c r="G485" i="161" s="1"/>
  <c r="G486" i="161" s="1"/>
  <c r="G487" i="161" s="1"/>
  <c r="G488" i="161" s="1"/>
  <c r="G489" i="161" s="1"/>
  <c r="G490" i="161" s="1"/>
  <c r="G491" i="161" s="1"/>
  <c r="G492" i="161" s="1"/>
  <c r="G493" i="161" s="1"/>
  <c r="G494" i="161" s="1"/>
  <c r="G495" i="161" s="1"/>
  <c r="G496" i="161" s="1"/>
  <c r="G497" i="161" s="1"/>
  <c r="G498" i="161" s="1"/>
  <c r="G499" i="161" s="1"/>
  <c r="G500" i="161" s="1"/>
  <c r="G501" i="161" s="1"/>
  <c r="G502" i="161" s="1"/>
  <c r="G503" i="161" s="1"/>
  <c r="G504" i="161" s="1"/>
  <c r="G505" i="161" s="1"/>
  <c r="G506" i="161" s="1"/>
  <c r="G507" i="161" s="1"/>
  <c r="G508" i="161" s="1"/>
  <c r="G509" i="161" s="1"/>
  <c r="G510" i="161" s="1"/>
  <c r="G511" i="161" s="1"/>
  <c r="G512" i="161" s="1"/>
  <c r="G513" i="161" s="1"/>
  <c r="G514" i="161" s="1"/>
  <c r="G515" i="161" s="1"/>
  <c r="G516" i="161" s="1"/>
  <c r="G517" i="161" s="1"/>
  <c r="G518" i="161" s="1"/>
  <c r="G519" i="161" s="1"/>
  <c r="G520" i="161" s="1"/>
  <c r="G521" i="161" s="1"/>
  <c r="G522" i="161" s="1"/>
  <c r="G523" i="161" s="1"/>
  <c r="G524" i="161" s="1"/>
  <c r="G525" i="161" s="1"/>
  <c r="G526" i="161" s="1"/>
  <c r="G527" i="161" s="1"/>
  <c r="G528" i="161" s="1"/>
  <c r="G529" i="161" s="1"/>
  <c r="G530" i="161" s="1"/>
  <c r="G531" i="161" s="1"/>
  <c r="G532" i="161" s="1"/>
  <c r="G533" i="161" s="1"/>
  <c r="G534" i="161" s="1"/>
  <c r="G535" i="161" s="1"/>
  <c r="G536" i="161" s="1"/>
  <c r="G537" i="161" s="1"/>
  <c r="G538" i="161" s="1"/>
  <c r="G539" i="161" s="1"/>
  <c r="G540" i="161" s="1"/>
  <c r="G541" i="161" s="1"/>
  <c r="G542" i="161" s="1"/>
  <c r="G543" i="161" s="1"/>
  <c r="G544" i="161" s="1"/>
  <c r="G545" i="161" s="1"/>
  <c r="G546" i="161" s="1"/>
  <c r="G547" i="161" s="1"/>
  <c r="G548" i="161" s="1"/>
  <c r="G549" i="161" s="1"/>
  <c r="G550" i="161" s="1"/>
  <c r="G551" i="161" s="1"/>
  <c r="G552" i="161" s="1"/>
  <c r="G553" i="161" s="1"/>
  <c r="G554" i="161" s="1"/>
  <c r="G555" i="161" s="1"/>
  <c r="G556" i="161" s="1"/>
  <c r="G557" i="161" s="1"/>
  <c r="G558" i="161" s="1"/>
  <c r="G559" i="161" s="1"/>
  <c r="G560" i="161" s="1"/>
  <c r="G561" i="161" s="1"/>
  <c r="G562" i="161" s="1"/>
  <c r="G563" i="161" s="1"/>
  <c r="G564" i="161" s="1"/>
  <c r="G565" i="161" s="1"/>
  <c r="G566" i="161" s="1"/>
  <c r="G567" i="161" s="1"/>
  <c r="G568" i="161" s="1"/>
  <c r="G569" i="161" s="1"/>
  <c r="G570" i="161" s="1"/>
  <c r="G571" i="161" s="1"/>
  <c r="G572" i="161" s="1"/>
  <c r="G573" i="161" s="1"/>
  <c r="G574" i="161" s="1"/>
  <c r="G575" i="161" s="1"/>
  <c r="G576" i="161" s="1"/>
  <c r="G577" i="161" s="1"/>
  <c r="G578" i="161" s="1"/>
  <c r="G579" i="161" s="1"/>
  <c r="G580" i="161" s="1"/>
  <c r="G581" i="161" s="1"/>
  <c r="G582" i="161" s="1"/>
  <c r="G583" i="161" s="1"/>
  <c r="G584" i="161" s="1"/>
  <c r="G585" i="161" s="1"/>
  <c r="G586" i="161" s="1"/>
  <c r="G587" i="161" s="1"/>
  <c r="G588" i="161" s="1"/>
  <c r="G589" i="161" s="1"/>
  <c r="G590" i="161" s="1"/>
  <c r="G591" i="161" s="1"/>
  <c r="G592" i="161" s="1"/>
  <c r="G593" i="161" s="1"/>
  <c r="G594" i="161" s="1"/>
  <c r="G595" i="161" s="1"/>
  <c r="G596" i="161" s="1"/>
  <c r="G597" i="161" s="1"/>
  <c r="G598" i="161" s="1"/>
  <c r="G599" i="161" s="1"/>
  <c r="G600" i="161" s="1"/>
  <c r="G601" i="161" s="1"/>
  <c r="G602" i="161" s="1"/>
  <c r="G603" i="161" s="1"/>
  <c r="G604" i="161" s="1"/>
  <c r="G605" i="161" s="1"/>
  <c r="G606" i="161" s="1"/>
  <c r="G607" i="161" s="1"/>
  <c r="G608" i="161" s="1"/>
  <c r="G609" i="161" s="1"/>
  <c r="G610" i="161" s="1"/>
  <c r="G611" i="161" s="1"/>
  <c r="G612" i="161" s="1"/>
  <c r="G613" i="161" s="1"/>
  <c r="G614" i="161" s="1"/>
  <c r="G615" i="161" s="1"/>
  <c r="G616" i="161" s="1"/>
  <c r="G617" i="161" s="1"/>
  <c r="G618" i="161" s="1"/>
  <c r="G619" i="161" s="1"/>
  <c r="G620" i="161" s="1"/>
  <c r="G621" i="161" s="1"/>
  <c r="G622" i="161" s="1"/>
  <c r="G623" i="161" s="1"/>
  <c r="G624" i="161" s="1"/>
  <c r="G625" i="161" s="1"/>
  <c r="G626" i="161" s="1"/>
  <c r="G627" i="161" s="1"/>
  <c r="G628" i="161" s="1"/>
  <c r="G629" i="161" s="1"/>
  <c r="G630" i="161" s="1"/>
  <c r="G631" i="161" s="1"/>
  <c r="G632" i="161" s="1"/>
  <c r="G633" i="161" s="1"/>
  <c r="G634" i="161" s="1"/>
  <c r="G635" i="161" s="1"/>
  <c r="G636" i="161" s="1"/>
  <c r="G637" i="161" s="1"/>
  <c r="G638" i="161" s="1"/>
  <c r="G639" i="161" s="1"/>
  <c r="G640" i="161" s="1"/>
  <c r="G641" i="161" s="1"/>
  <c r="G642" i="161" s="1"/>
  <c r="G643" i="161" s="1"/>
  <c r="G644" i="161" s="1"/>
  <c r="G645" i="161" s="1"/>
  <c r="G646" i="161" s="1"/>
  <c r="G647" i="161" s="1"/>
  <c r="G648" i="161" s="1"/>
  <c r="G649" i="161" s="1"/>
  <c r="G650" i="161" s="1"/>
  <c r="G651" i="161" s="1"/>
  <c r="G652" i="161" s="1"/>
  <c r="G653" i="161" s="1"/>
  <c r="G654" i="161" s="1"/>
  <c r="G655" i="161" s="1"/>
  <c r="G656" i="161" s="1"/>
  <c r="G657" i="161" s="1"/>
  <c r="G658" i="161" s="1"/>
  <c r="G659" i="161" s="1"/>
  <c r="G660" i="161" s="1"/>
  <c r="G661" i="161" s="1"/>
  <c r="G662" i="161" s="1"/>
  <c r="G663" i="161" s="1"/>
  <c r="G664" i="161" s="1"/>
  <c r="G665" i="161" s="1"/>
  <c r="G666" i="161" s="1"/>
  <c r="G667" i="161" s="1"/>
  <c r="G668" i="161" s="1"/>
  <c r="G669" i="161" s="1"/>
  <c r="G670" i="161" s="1"/>
  <c r="G671" i="161" s="1"/>
  <c r="G672" i="161" s="1"/>
  <c r="G673" i="161" s="1"/>
  <c r="G674" i="161" s="1"/>
  <c r="G675" i="161" s="1"/>
  <c r="G676" i="161" s="1"/>
  <c r="G677" i="161" s="1"/>
  <c r="G678" i="161" s="1"/>
  <c r="G679" i="161" s="1"/>
  <c r="G680" i="161" s="1"/>
  <c r="G681" i="161" s="1"/>
  <c r="G682" i="161" s="1"/>
  <c r="G683" i="161" s="1"/>
  <c r="G684" i="161" s="1"/>
  <c r="G685" i="161" s="1"/>
  <c r="G686" i="161" s="1"/>
  <c r="G687" i="161" s="1"/>
  <c r="G688" i="161" s="1"/>
  <c r="G689" i="161" s="1"/>
  <c r="G690" i="161" s="1"/>
  <c r="G691" i="161" s="1"/>
  <c r="G692" i="161" s="1"/>
  <c r="G693" i="161" s="1"/>
  <c r="G694" i="161" s="1"/>
  <c r="G695" i="161" s="1"/>
  <c r="G696" i="161" s="1"/>
  <c r="G697" i="161" s="1"/>
  <c r="G698" i="161" s="1"/>
  <c r="G699" i="161" s="1"/>
  <c r="G700" i="161" s="1"/>
  <c r="G701" i="161" s="1"/>
  <c r="G702" i="161" s="1"/>
  <c r="G703" i="161" s="1"/>
  <c r="G704" i="161" s="1"/>
  <c r="G705" i="161" s="1"/>
  <c r="G706" i="161" s="1"/>
  <c r="G707" i="161" s="1"/>
  <c r="G708" i="161" s="1"/>
  <c r="G709" i="161" s="1"/>
  <c r="G710" i="161" s="1"/>
  <c r="G711" i="161" s="1"/>
  <c r="G712" i="161" s="1"/>
  <c r="G713" i="161" s="1"/>
  <c r="G714" i="161" s="1"/>
  <c r="G715" i="161" s="1"/>
  <c r="G716" i="161" s="1"/>
  <c r="G717" i="161" s="1"/>
  <c r="G718" i="161" s="1"/>
  <c r="G719" i="161" s="1"/>
  <c r="G720" i="161" s="1"/>
  <c r="G721" i="161" s="1"/>
  <c r="G722" i="161" s="1"/>
  <c r="G723" i="161" s="1"/>
  <c r="G724" i="161" s="1"/>
  <c r="G725" i="161" s="1"/>
  <c r="G726" i="161" s="1"/>
  <c r="G727" i="161" s="1"/>
  <c r="G728" i="161" s="1"/>
  <c r="G729" i="161" s="1"/>
  <c r="G730" i="161" s="1"/>
  <c r="G731" i="161" s="1"/>
  <c r="G732" i="161" s="1"/>
  <c r="G733" i="161" s="1"/>
  <c r="G734" i="161" s="1"/>
  <c r="G735" i="161" s="1"/>
  <c r="G736" i="161" s="1"/>
  <c r="G737" i="161" s="1"/>
  <c r="G738" i="161" s="1"/>
  <c r="G739" i="161" s="1"/>
  <c r="G740" i="161" s="1"/>
  <c r="G741" i="161" s="1"/>
  <c r="G742" i="161" s="1"/>
  <c r="G743" i="161" s="1"/>
  <c r="G744" i="161" s="1"/>
  <c r="G745" i="161" s="1"/>
  <c r="G746" i="161" s="1"/>
  <c r="G747" i="161" s="1"/>
  <c r="G748" i="161" s="1"/>
  <c r="G749" i="161" s="1"/>
  <c r="G750" i="161" s="1"/>
  <c r="G751" i="161" s="1"/>
  <c r="G752" i="161" s="1"/>
  <c r="G753" i="161" s="1"/>
  <c r="G754" i="161" s="1"/>
  <c r="G755" i="161" s="1"/>
  <c r="G756" i="161" s="1"/>
  <c r="G757" i="161" s="1"/>
  <c r="G758" i="161" s="1"/>
  <c r="G759" i="161" s="1"/>
  <c r="G760" i="161" s="1"/>
  <c r="G761" i="161" s="1"/>
  <c r="G762" i="161" s="1"/>
  <c r="G763" i="161" s="1"/>
  <c r="G764" i="161" s="1"/>
  <c r="G765" i="161" s="1"/>
  <c r="G766" i="161" s="1"/>
  <c r="G767" i="161" s="1"/>
  <c r="G768" i="161" s="1"/>
  <c r="G769" i="161" s="1"/>
  <c r="G770" i="161" s="1"/>
  <c r="G771" i="161" s="1"/>
  <c r="G772" i="161" s="1"/>
  <c r="G773" i="161" s="1"/>
  <c r="G774" i="161" s="1"/>
  <c r="G775" i="161" s="1"/>
  <c r="G776" i="161" s="1"/>
  <c r="G777" i="161" s="1"/>
  <c r="G778" i="161" s="1"/>
  <c r="G779" i="161" s="1"/>
  <c r="G780" i="161" s="1"/>
  <c r="G781" i="161" s="1"/>
  <c r="G782" i="161" s="1"/>
  <c r="G783" i="161" s="1"/>
  <c r="G784" i="161" s="1"/>
  <c r="G785" i="161" s="1"/>
  <c r="G786" i="161" s="1"/>
  <c r="G787" i="161" s="1"/>
  <c r="G788" i="161" s="1"/>
  <c r="G789" i="161" s="1"/>
  <c r="G790" i="161" s="1"/>
  <c r="G791" i="161" s="1"/>
  <c r="G792" i="161" s="1"/>
  <c r="G793" i="161" s="1"/>
  <c r="G794" i="161" s="1"/>
  <c r="G795" i="161" s="1"/>
  <c r="G796" i="161" s="1"/>
  <c r="G797" i="161" s="1"/>
  <c r="G798" i="161" s="1"/>
  <c r="G799" i="161" s="1"/>
  <c r="G800" i="161" s="1"/>
  <c r="G801" i="161" s="1"/>
  <c r="G802" i="161" s="1"/>
  <c r="G803" i="161" s="1"/>
  <c r="G804" i="161" s="1"/>
  <c r="G805" i="161" s="1"/>
  <c r="G806" i="161" s="1"/>
  <c r="G807" i="161" s="1"/>
  <c r="G808" i="161" s="1"/>
  <c r="G809" i="161" s="1"/>
  <c r="G810" i="161" s="1"/>
  <c r="G811" i="161" s="1"/>
  <c r="G812" i="161" s="1"/>
  <c r="G813" i="161" s="1"/>
  <c r="G814" i="161" s="1"/>
  <c r="G815" i="161" s="1"/>
  <c r="G816" i="161" s="1"/>
  <c r="G817" i="161" s="1"/>
  <c r="G818" i="161" s="1"/>
  <c r="G819" i="161" s="1"/>
  <c r="G820" i="161" s="1"/>
  <c r="G821" i="161" s="1"/>
  <c r="G822" i="161" s="1"/>
  <c r="G823" i="161" s="1"/>
  <c r="G824" i="161" s="1"/>
  <c r="G825" i="161" s="1"/>
  <c r="G826" i="161" s="1"/>
  <c r="G827" i="161" s="1"/>
  <c r="G828" i="161" s="1"/>
  <c r="G829" i="161" s="1"/>
  <c r="G830" i="161" s="1"/>
  <c r="G831" i="161" s="1"/>
  <c r="G832" i="161" s="1"/>
  <c r="G833" i="161" s="1"/>
  <c r="G834" i="161" s="1"/>
  <c r="G835" i="161" s="1"/>
  <c r="G836" i="161" s="1"/>
  <c r="G837" i="161" s="1"/>
  <c r="G838" i="161" s="1"/>
  <c r="G839" i="161" s="1"/>
  <c r="G840" i="161" s="1"/>
  <c r="G841" i="161" s="1"/>
  <c r="G842" i="161" s="1"/>
  <c r="G843" i="161" s="1"/>
  <c r="G844" i="161" s="1"/>
  <c r="G845" i="161" s="1"/>
  <c r="G846" i="161" s="1"/>
  <c r="G847" i="161" s="1"/>
  <c r="G848" i="161" s="1"/>
  <c r="G849" i="161" s="1"/>
  <c r="G850" i="161" s="1"/>
  <c r="G851" i="161" s="1"/>
  <c r="G852" i="161" s="1"/>
  <c r="G853" i="161" s="1"/>
  <c r="G854" i="161" s="1"/>
  <c r="G855" i="161" s="1"/>
  <c r="G856" i="161" s="1"/>
  <c r="G857" i="161" s="1"/>
  <c r="G858" i="161" s="1"/>
  <c r="G859" i="161" s="1"/>
  <c r="G860" i="161" s="1"/>
  <c r="G861" i="161" s="1"/>
  <c r="G862" i="161" s="1"/>
  <c r="G863" i="161" s="1"/>
  <c r="G864" i="161" s="1"/>
  <c r="G865" i="161" s="1"/>
  <c r="G866" i="161" s="1"/>
  <c r="G867" i="161" s="1"/>
  <c r="G868" i="161" s="1"/>
  <c r="G869" i="161" s="1"/>
  <c r="G870" i="161" s="1"/>
  <c r="G871" i="161" s="1"/>
  <c r="G872" i="161" s="1"/>
  <c r="G873" i="161" s="1"/>
  <c r="G874" i="161" s="1"/>
  <c r="G875" i="161" s="1"/>
  <c r="G876" i="161" s="1"/>
  <c r="G877" i="161" s="1"/>
  <c r="G878" i="161" s="1"/>
  <c r="G879" i="161" s="1"/>
  <c r="G880" i="161" s="1"/>
  <c r="G881" i="161" s="1"/>
  <c r="G882" i="161" s="1"/>
  <c r="G883" i="161" s="1"/>
  <c r="G884" i="161" s="1"/>
  <c r="G885" i="161" s="1"/>
  <c r="G886" i="161" s="1"/>
  <c r="G887" i="161" s="1"/>
  <c r="G888" i="161" s="1"/>
  <c r="G889" i="161" s="1"/>
  <c r="G890" i="161" s="1"/>
  <c r="G891" i="161" s="1"/>
  <c r="G892" i="161" s="1"/>
  <c r="G893" i="161" s="1"/>
  <c r="G894" i="161" s="1"/>
  <c r="G895" i="161" s="1"/>
  <c r="G896" i="161" s="1"/>
  <c r="G897" i="161" s="1"/>
  <c r="G898" i="161" s="1"/>
  <c r="G899" i="161" s="1"/>
  <c r="G900" i="161" s="1"/>
  <c r="G901" i="161" s="1"/>
  <c r="G902" i="161" s="1"/>
  <c r="G903" i="161" s="1"/>
  <c r="G904" i="161" s="1"/>
  <c r="G905" i="161" s="1"/>
  <c r="G906" i="161" s="1"/>
  <c r="G907" i="161" s="1"/>
  <c r="G908" i="161" s="1"/>
  <c r="G909" i="161" s="1"/>
  <c r="G910" i="161" s="1"/>
  <c r="G911" i="161" s="1"/>
  <c r="G912" i="161" s="1"/>
  <c r="G913" i="161" s="1"/>
  <c r="G914" i="161" s="1"/>
  <c r="G915" i="161" s="1"/>
  <c r="G916" i="161" s="1"/>
  <c r="G917" i="161" s="1"/>
  <c r="G918" i="161" s="1"/>
  <c r="G919" i="161" s="1"/>
  <c r="G920" i="161" s="1"/>
  <c r="G921" i="161" s="1"/>
  <c r="G922" i="161" s="1"/>
  <c r="G923" i="161" s="1"/>
  <c r="G924" i="161" s="1"/>
  <c r="G925" i="161" s="1"/>
  <c r="G926" i="161" s="1"/>
  <c r="G927" i="161" s="1"/>
  <c r="G928" i="161" s="1"/>
  <c r="G929" i="161" s="1"/>
  <c r="G930" i="161" s="1"/>
  <c r="G931" i="161" s="1"/>
  <c r="G932" i="161" s="1"/>
  <c r="G933" i="161" s="1"/>
  <c r="G934" i="161" s="1"/>
  <c r="G935" i="161" s="1"/>
  <c r="G936" i="161" s="1"/>
  <c r="G937" i="161" s="1"/>
  <c r="G938" i="161" s="1"/>
  <c r="G939" i="161" s="1"/>
  <c r="G940" i="161" s="1"/>
  <c r="G941" i="161" s="1"/>
  <c r="G942" i="161" s="1"/>
  <c r="G943" i="161" s="1"/>
  <c r="G944" i="161" s="1"/>
  <c r="G945" i="161" s="1"/>
  <c r="G946" i="161" s="1"/>
  <c r="G947" i="161" s="1"/>
  <c r="G948" i="161" s="1"/>
  <c r="G949" i="161" s="1"/>
  <c r="G950" i="161" s="1"/>
  <c r="G951" i="161" s="1"/>
  <c r="G952" i="161" s="1"/>
  <c r="G953" i="161" s="1"/>
  <c r="G954" i="161" s="1"/>
  <c r="G955" i="161" s="1"/>
  <c r="G956" i="161" s="1"/>
  <c r="G957" i="161" s="1"/>
  <c r="G958" i="161" s="1"/>
  <c r="G959" i="161" s="1"/>
  <c r="G960" i="161" s="1"/>
  <c r="G961" i="161" s="1"/>
  <c r="G962" i="161" s="1"/>
  <c r="G963" i="161" s="1"/>
  <c r="G964" i="161" s="1"/>
  <c r="G965" i="161" s="1"/>
  <c r="G966" i="161" s="1"/>
  <c r="G967" i="161" s="1"/>
  <c r="G968" i="161" s="1"/>
  <c r="G969" i="161" s="1"/>
  <c r="G970" i="161" s="1"/>
  <c r="G971" i="161" s="1"/>
  <c r="G972" i="161" s="1"/>
  <c r="G973" i="161" s="1"/>
  <c r="G974" i="161" s="1"/>
  <c r="G975" i="161" s="1"/>
  <c r="G976" i="161" s="1"/>
  <c r="G977" i="161" s="1"/>
  <c r="G978" i="161" s="1"/>
  <c r="G979" i="161" s="1"/>
  <c r="G980" i="161" s="1"/>
  <c r="G981" i="161" s="1"/>
  <c r="G982" i="161" s="1"/>
  <c r="G983" i="161" s="1"/>
  <c r="G984" i="161" s="1"/>
  <c r="G985" i="161" s="1"/>
  <c r="G986" i="161" s="1"/>
  <c r="G987" i="161" s="1"/>
  <c r="G988" i="161" s="1"/>
  <c r="G989" i="161" s="1"/>
  <c r="G990" i="161" s="1"/>
  <c r="G991" i="161" s="1"/>
  <c r="G992" i="161" s="1"/>
  <c r="G993" i="161" s="1"/>
  <c r="G994" i="161" s="1"/>
  <c r="G995" i="161" s="1"/>
  <c r="G996" i="161" s="1"/>
  <c r="G997" i="161" s="1"/>
  <c r="G998" i="161" s="1"/>
  <c r="G999" i="161" s="1"/>
  <c r="G1000" i="161" s="1"/>
  <c r="G1001" i="161" s="1"/>
  <c r="G1002" i="161" s="1"/>
  <c r="G1003" i="161" s="1"/>
  <c r="G1004" i="161" s="1"/>
  <c r="G1005" i="161" s="1"/>
  <c r="G1006" i="161" s="1"/>
  <c r="G1007" i="161" s="1"/>
  <c r="G1008" i="161" s="1"/>
  <c r="G1009" i="161" s="1"/>
  <c r="G1010" i="161" s="1"/>
  <c r="G1011" i="161" s="1"/>
  <c r="G1012" i="161" s="1"/>
  <c r="G1013" i="161" s="1"/>
  <c r="G1014" i="161" s="1"/>
  <c r="G1015" i="161" s="1"/>
  <c r="G1016" i="161" s="1"/>
  <c r="G1017" i="161" s="1"/>
  <c r="G1018" i="161" s="1"/>
  <c r="G1019" i="161" s="1"/>
  <c r="G1020" i="161" s="1"/>
  <c r="G1021" i="161" s="1"/>
  <c r="G1022" i="161" s="1"/>
  <c r="G1023" i="161" s="1"/>
  <c r="G1024" i="161" s="1"/>
  <c r="G1025" i="161" s="1"/>
  <c r="G1026" i="161" s="1"/>
  <c r="G1027" i="161" s="1"/>
  <c r="G1028" i="161" s="1"/>
  <c r="G1029" i="161" s="1"/>
  <c r="G1030" i="161" s="1"/>
  <c r="G1031" i="161" s="1"/>
  <c r="G1032" i="161" s="1"/>
  <c r="G1033" i="161" s="1"/>
  <c r="G1034" i="161" s="1"/>
  <c r="G1035" i="161" s="1"/>
  <c r="G1036" i="161" s="1"/>
  <c r="G1037" i="161" s="1"/>
  <c r="G1038" i="161" s="1"/>
  <c r="G1039" i="161" s="1"/>
  <c r="G1040" i="161" s="1"/>
  <c r="G1041" i="161" s="1"/>
  <c r="G1042" i="161" s="1"/>
  <c r="G1043" i="161" s="1"/>
  <c r="G1044" i="161" s="1"/>
  <c r="G1045" i="161" s="1"/>
  <c r="G1046" i="161" s="1"/>
  <c r="G1047" i="161" s="1"/>
  <c r="G1048" i="161" s="1"/>
  <c r="G1049" i="161" s="1"/>
  <c r="G1050" i="161" s="1"/>
  <c r="G1051" i="161" s="1"/>
  <c r="G1052" i="161" s="1"/>
  <c r="G1053" i="161" s="1"/>
  <c r="G1054" i="161" s="1"/>
  <c r="G1055" i="161" s="1"/>
  <c r="G1056" i="161" s="1"/>
  <c r="G1057" i="161" s="1"/>
  <c r="G1058" i="161" s="1"/>
  <c r="G1059" i="161" s="1"/>
  <c r="G1060" i="161" s="1"/>
  <c r="G1061" i="161" s="1"/>
  <c r="G1062" i="161" s="1"/>
  <c r="G1063" i="161" s="1"/>
  <c r="G1064" i="161" s="1"/>
  <c r="G1065" i="161" s="1"/>
  <c r="G1066" i="161" s="1"/>
  <c r="G1067" i="161" s="1"/>
  <c r="G1068" i="161" s="1"/>
  <c r="G1069" i="161" s="1"/>
  <c r="G1070" i="161" s="1"/>
  <c r="G1071" i="161" s="1"/>
  <c r="G1072" i="161" s="1"/>
  <c r="G1073" i="161" s="1"/>
  <c r="G1074" i="161" s="1"/>
  <c r="G1075" i="161" s="1"/>
  <c r="G1076" i="161" s="1"/>
  <c r="G1077" i="161" s="1"/>
  <c r="G1078" i="161" s="1"/>
  <c r="G1079" i="161" s="1"/>
  <c r="G1080" i="161" s="1"/>
  <c r="G1081" i="161" s="1"/>
  <c r="G1082" i="161" s="1"/>
  <c r="G1083" i="161" s="1"/>
  <c r="G1084" i="161" s="1"/>
  <c r="G1085" i="161" s="1"/>
  <c r="G1086" i="161" s="1"/>
  <c r="G1087" i="161" s="1"/>
  <c r="G1088" i="161" s="1"/>
  <c r="G1089" i="161" s="1"/>
  <c r="G1090" i="161" s="1"/>
  <c r="G1091" i="161" s="1"/>
  <c r="G1092" i="161" s="1"/>
  <c r="G1093" i="161" s="1"/>
  <c r="G1094" i="161" s="1"/>
  <c r="G1095" i="161" s="1"/>
  <c r="G1096" i="161" s="1"/>
  <c r="G1097" i="161" s="1"/>
  <c r="G1098" i="161" s="1"/>
  <c r="G1099" i="161" s="1"/>
  <c r="G1100" i="161" s="1"/>
  <c r="G1101" i="161" s="1"/>
  <c r="G1102" i="161" s="1"/>
  <c r="G1103" i="161" s="1"/>
  <c r="G1104" i="161" s="1"/>
  <c r="G1105" i="161" s="1"/>
  <c r="G1106" i="161" s="1"/>
  <c r="G1107" i="161" s="1"/>
  <c r="G1108" i="161" s="1"/>
  <c r="G1109" i="161" s="1"/>
  <c r="G1110" i="161" s="1"/>
  <c r="G1111" i="161" s="1"/>
  <c r="G1112" i="161" s="1"/>
  <c r="G1113" i="161" s="1"/>
  <c r="G1114" i="161" s="1"/>
  <c r="G1115" i="161" s="1"/>
  <c r="G1116" i="161" s="1"/>
  <c r="G1117" i="161" s="1"/>
  <c r="G1118" i="161" s="1"/>
  <c r="G1119" i="161" s="1"/>
  <c r="G1120" i="161" s="1"/>
  <c r="G1121" i="161" s="1"/>
  <c r="G1122" i="161" s="1"/>
  <c r="G1123" i="161" s="1"/>
  <c r="G1124" i="161" s="1"/>
  <c r="G1125" i="161" s="1"/>
  <c r="G1126" i="161" s="1"/>
  <c r="G1127" i="161" s="1"/>
  <c r="G1128" i="161" s="1"/>
  <c r="G1129" i="161" s="1"/>
  <c r="G1130" i="161" s="1"/>
  <c r="G1131" i="161" s="1"/>
  <c r="G1132" i="161" s="1"/>
  <c r="G1133" i="161" s="1"/>
  <c r="G1134" i="161" s="1"/>
  <c r="G1135" i="161" s="1"/>
  <c r="G1136" i="161" s="1"/>
  <c r="G1137" i="161" s="1"/>
  <c r="G1138" i="161" s="1"/>
  <c r="G1139" i="161" s="1"/>
  <c r="G1140" i="161" s="1"/>
  <c r="G1141" i="161" s="1"/>
  <c r="G1142" i="161" s="1"/>
  <c r="G1143" i="161" s="1"/>
  <c r="G1144" i="161" s="1"/>
  <c r="G1145" i="161" s="1"/>
  <c r="G1146" i="161" s="1"/>
  <c r="G1147" i="161" s="1"/>
  <c r="G1148" i="161" s="1"/>
  <c r="G1149" i="161" s="1"/>
  <c r="G1150" i="161" s="1"/>
  <c r="G1151" i="161" s="1"/>
  <c r="G1152" i="161" s="1"/>
  <c r="G1153" i="161" s="1"/>
  <c r="G1154" i="161" s="1"/>
  <c r="G1155" i="161" s="1"/>
  <c r="G1156" i="161" s="1"/>
  <c r="G1157" i="161" s="1"/>
  <c r="G1158" i="161" s="1"/>
  <c r="G1159" i="161" s="1"/>
  <c r="G1160" i="161" s="1"/>
  <c r="G1161" i="161" s="1"/>
  <c r="G1162" i="161" s="1"/>
  <c r="G1163" i="161" s="1"/>
  <c r="G1164" i="161" s="1"/>
  <c r="G1165" i="161" s="1"/>
  <c r="G1166" i="161" s="1"/>
  <c r="G1167" i="161" s="1"/>
  <c r="G1168" i="161" s="1"/>
  <c r="G1169" i="161" s="1"/>
  <c r="G1170" i="161" s="1"/>
  <c r="G1171" i="161" s="1"/>
  <c r="G1172" i="161" s="1"/>
  <c r="G1173" i="161" s="1"/>
  <c r="G1174" i="161" s="1"/>
  <c r="G1175" i="161" s="1"/>
  <c r="G1176" i="161" s="1"/>
  <c r="G1177" i="161" s="1"/>
  <c r="G1178" i="161" s="1"/>
  <c r="G1179" i="161" s="1"/>
  <c r="G1180" i="161" s="1"/>
  <c r="G1181" i="161" s="1"/>
  <c r="G1182" i="161" s="1"/>
  <c r="G1183" i="161" s="1"/>
  <c r="G1184" i="161" s="1"/>
  <c r="G1185" i="161" s="1"/>
  <c r="G1186" i="161" s="1"/>
  <c r="G1187" i="161" s="1"/>
  <c r="G1188" i="161" s="1"/>
  <c r="G1189" i="161" s="1"/>
  <c r="G1190" i="161" s="1"/>
  <c r="G1191" i="161" s="1"/>
  <c r="G1192" i="161" s="1"/>
  <c r="G1193" i="161" s="1"/>
  <c r="G1194" i="161" s="1"/>
  <c r="G1195" i="161" s="1"/>
  <c r="G1196" i="161" s="1"/>
  <c r="G1197" i="161" s="1"/>
  <c r="G1198" i="161" s="1"/>
  <c r="G1199" i="161" s="1"/>
  <c r="G1200" i="161" s="1"/>
  <c r="G1201" i="161" s="1"/>
  <c r="G1202" i="161" s="1"/>
  <c r="G1203" i="161" s="1"/>
  <c r="G1204" i="161" s="1"/>
  <c r="G1205" i="161" s="1"/>
  <c r="G1206" i="161" s="1"/>
  <c r="G1207" i="161" s="1"/>
  <c r="G1208" i="161" s="1"/>
  <c r="G1209" i="161" s="1"/>
  <c r="G1210" i="161" s="1"/>
  <c r="G1211" i="161" s="1"/>
  <c r="G1212" i="161" s="1"/>
  <c r="G1213" i="161" s="1"/>
  <c r="G1214" i="161" s="1"/>
  <c r="G1215" i="161" s="1"/>
  <c r="G1216" i="161" s="1"/>
  <c r="G1217" i="161" s="1"/>
  <c r="G1218" i="161" s="1"/>
  <c r="G1219" i="161" s="1"/>
  <c r="G1220" i="161" s="1"/>
  <c r="G1221" i="161" s="1"/>
  <c r="G1222" i="161" s="1"/>
  <c r="G1223" i="161" s="1"/>
  <c r="G1224" i="161" s="1"/>
  <c r="G1225" i="161" s="1"/>
  <c r="G1226" i="161" s="1"/>
  <c r="G1227" i="161" s="1"/>
  <c r="G1228" i="161" s="1"/>
  <c r="G1229" i="161" s="1"/>
  <c r="G1230" i="161" s="1"/>
  <c r="G1231" i="161" s="1"/>
  <c r="G1232" i="161" s="1"/>
  <c r="G1233" i="161" s="1"/>
  <c r="G1234" i="161" s="1"/>
  <c r="G1235" i="161" s="1"/>
  <c r="G1236" i="161" s="1"/>
  <c r="G1237" i="161" s="1"/>
  <c r="G1238" i="161" s="1"/>
  <c r="G1239" i="161" s="1"/>
  <c r="G1240" i="161" s="1"/>
  <c r="G1241" i="161" s="1"/>
  <c r="G1242" i="161" s="1"/>
  <c r="G1243" i="161" s="1"/>
  <c r="H67" i="161"/>
  <c r="I67" i="161" s="1"/>
  <c r="D42" i="158"/>
  <c r="F63" i="161" l="1"/>
  <c r="J41" i="162"/>
  <c r="K42" i="162" s="1"/>
  <c r="E42" i="158"/>
  <c r="D64" i="161" l="1"/>
  <c r="F42" i="158"/>
  <c r="E64" i="161" l="1"/>
  <c r="K55" i="162" s="1"/>
  <c r="C9" i="163"/>
  <c r="D43" i="158"/>
  <c r="R39" i="158" s="1"/>
  <c r="J54" i="162" l="1"/>
  <c r="B9" i="163"/>
  <c r="F64" i="161"/>
  <c r="E43" i="158"/>
  <c r="R40" i="158" s="1"/>
  <c r="F43" i="158" l="1"/>
  <c r="R46" i="158" s="1"/>
  <c r="E16" i="154" s="1"/>
  <c r="D44" i="158" l="1"/>
  <c r="E44" i="158" l="1"/>
  <c r="D20" i="154"/>
  <c r="E20" i="154" l="1"/>
  <c r="F44" i="158"/>
  <c r="C26" i="167" l="1"/>
  <c r="D45" i="158"/>
  <c r="E45" i="158" l="1"/>
  <c r="E13" i="154" a="1"/>
  <c r="E13" i="154" s="1"/>
  <c r="F45" i="158" l="1"/>
  <c r="J28" i="154"/>
  <c r="B46" i="155"/>
  <c r="B45" i="155"/>
  <c r="D46" i="158" l="1"/>
  <c r="A18" i="154"/>
  <c r="A17" i="154"/>
  <c r="A16" i="154"/>
  <c r="C55" i="155"/>
  <c r="C75" i="155"/>
  <c r="B66" i="155"/>
  <c r="B54" i="155"/>
  <c r="B50" i="155"/>
  <c r="C36" i="155"/>
  <c r="C22" i="155"/>
  <c r="J67" i="155"/>
  <c r="C69" i="155"/>
  <c r="B67" i="155"/>
  <c r="B61" i="155"/>
  <c r="B74" i="155"/>
  <c r="K37" i="155"/>
  <c r="I1243" i="154"/>
  <c r="I41" i="154"/>
  <c r="I42" i="154"/>
  <c r="I43" i="154"/>
  <c r="I44" i="154"/>
  <c r="I45" i="154"/>
  <c r="I981" i="154"/>
  <c r="I982" i="154"/>
  <c r="I983" i="154"/>
  <c r="I984" i="154"/>
  <c r="I985" i="154"/>
  <c r="I986" i="154"/>
  <c r="I987" i="154"/>
  <c r="I988" i="154"/>
  <c r="I989" i="154"/>
  <c r="I990" i="154"/>
  <c r="I991" i="154"/>
  <c r="I992" i="154"/>
  <c r="I993" i="154"/>
  <c r="I994" i="154"/>
  <c r="I995" i="154"/>
  <c r="I996" i="154"/>
  <c r="I997" i="154"/>
  <c r="I998" i="154"/>
  <c r="I999" i="154"/>
  <c r="I1000" i="154"/>
  <c r="I1001" i="154"/>
  <c r="I1002" i="154"/>
  <c r="I1003" i="154"/>
  <c r="I1004" i="154"/>
  <c r="I1005" i="154"/>
  <c r="I1006" i="154"/>
  <c r="I1007" i="154"/>
  <c r="I1008" i="154"/>
  <c r="I1009" i="154"/>
  <c r="I1010" i="154"/>
  <c r="I1011" i="154"/>
  <c r="I1012" i="154"/>
  <c r="I1013" i="154"/>
  <c r="I1014" i="154"/>
  <c r="I1015" i="154"/>
  <c r="I1016" i="154"/>
  <c r="I1017" i="154"/>
  <c r="I1018" i="154"/>
  <c r="I1019" i="154"/>
  <c r="I1020" i="154"/>
  <c r="I1021" i="154"/>
  <c r="I1022" i="154"/>
  <c r="I1023" i="154"/>
  <c r="I1024" i="154"/>
  <c r="I1025" i="154"/>
  <c r="I1026" i="154"/>
  <c r="I1027" i="154"/>
  <c r="I1028" i="154"/>
  <c r="I1029" i="154"/>
  <c r="I1030" i="154"/>
  <c r="I1031" i="154"/>
  <c r="I1032" i="154"/>
  <c r="I1033" i="154"/>
  <c r="I1034" i="154"/>
  <c r="I1035" i="154"/>
  <c r="I1036" i="154"/>
  <c r="I1037" i="154"/>
  <c r="I1038" i="154"/>
  <c r="I1039" i="154"/>
  <c r="I1040" i="154"/>
  <c r="I1041" i="154"/>
  <c r="I1042" i="154"/>
  <c r="I1043" i="154"/>
  <c r="I1044" i="154"/>
  <c r="I1045" i="154"/>
  <c r="I1046" i="154"/>
  <c r="I1047" i="154"/>
  <c r="I1048" i="154"/>
  <c r="I1049" i="154"/>
  <c r="I1050" i="154"/>
  <c r="I1051" i="154"/>
  <c r="I1052" i="154"/>
  <c r="I1053" i="154"/>
  <c r="I1054" i="154"/>
  <c r="I1055" i="154"/>
  <c r="I1056" i="154"/>
  <c r="I1057" i="154"/>
  <c r="I1058" i="154"/>
  <c r="I1059" i="154"/>
  <c r="I1060" i="154"/>
  <c r="I1061" i="154"/>
  <c r="I1062" i="154"/>
  <c r="I1063" i="154"/>
  <c r="I1064" i="154"/>
  <c r="I1065" i="154"/>
  <c r="I1066" i="154"/>
  <c r="I1067" i="154"/>
  <c r="I1068" i="154"/>
  <c r="I1069" i="154"/>
  <c r="I1070" i="154"/>
  <c r="I1071" i="154"/>
  <c r="I1072" i="154"/>
  <c r="I1073" i="154"/>
  <c r="I1074" i="154"/>
  <c r="I1075" i="154"/>
  <c r="I1076" i="154"/>
  <c r="I1077" i="154"/>
  <c r="I1078" i="154"/>
  <c r="I1079" i="154"/>
  <c r="I1080" i="154"/>
  <c r="I1081" i="154"/>
  <c r="I1082" i="154"/>
  <c r="I1083" i="154"/>
  <c r="I1084" i="154"/>
  <c r="I1085" i="154"/>
  <c r="I1086" i="154"/>
  <c r="I1087" i="154"/>
  <c r="I1088" i="154"/>
  <c r="I1089" i="154"/>
  <c r="I1090" i="154"/>
  <c r="I1091" i="154"/>
  <c r="I1092" i="154"/>
  <c r="I1093" i="154"/>
  <c r="I1094" i="154"/>
  <c r="I1095" i="154"/>
  <c r="I1096" i="154"/>
  <c r="I1097" i="154"/>
  <c r="I1098" i="154"/>
  <c r="I1099" i="154"/>
  <c r="I1100" i="154"/>
  <c r="I1101" i="154"/>
  <c r="I1102" i="154"/>
  <c r="I1103" i="154"/>
  <c r="I1104" i="154"/>
  <c r="I1105" i="154"/>
  <c r="I1106" i="154"/>
  <c r="I1107" i="154"/>
  <c r="I1108" i="154"/>
  <c r="I1109" i="154"/>
  <c r="I1110" i="154"/>
  <c r="I1111" i="154"/>
  <c r="I1112" i="154"/>
  <c r="I1113" i="154"/>
  <c r="I1114" i="154"/>
  <c r="I1115" i="154"/>
  <c r="I1116" i="154"/>
  <c r="I1117" i="154"/>
  <c r="I1118" i="154"/>
  <c r="I1119" i="154"/>
  <c r="I1120" i="154"/>
  <c r="I1121" i="154"/>
  <c r="I1122" i="154"/>
  <c r="I1123" i="154"/>
  <c r="I1124" i="154"/>
  <c r="I1125" i="154"/>
  <c r="I1126" i="154"/>
  <c r="I1127" i="154"/>
  <c r="I1128" i="154"/>
  <c r="I1129" i="154"/>
  <c r="I1130" i="154"/>
  <c r="I1131" i="154"/>
  <c r="I1132" i="154"/>
  <c r="I1133" i="154"/>
  <c r="I1134" i="154"/>
  <c r="I1135" i="154"/>
  <c r="I1136" i="154"/>
  <c r="I1137" i="154"/>
  <c r="I1138" i="154"/>
  <c r="I1139" i="154"/>
  <c r="I1140" i="154"/>
  <c r="I1141" i="154"/>
  <c r="I1142" i="154"/>
  <c r="I1143" i="154"/>
  <c r="I1144" i="154"/>
  <c r="I1145" i="154"/>
  <c r="I1146" i="154"/>
  <c r="I1147" i="154"/>
  <c r="I1148" i="154"/>
  <c r="I1149" i="154"/>
  <c r="I1150" i="154"/>
  <c r="I1151" i="154"/>
  <c r="I1152" i="154"/>
  <c r="I1153" i="154"/>
  <c r="I1154" i="154"/>
  <c r="I1155" i="154"/>
  <c r="I1156" i="154"/>
  <c r="I1157" i="154"/>
  <c r="I1158" i="154"/>
  <c r="I1159" i="154"/>
  <c r="I1160" i="154"/>
  <c r="I1161" i="154"/>
  <c r="I1162" i="154"/>
  <c r="I1163" i="154"/>
  <c r="I1164" i="154"/>
  <c r="I1165" i="154"/>
  <c r="I1166" i="154"/>
  <c r="I1167" i="154"/>
  <c r="I1168" i="154"/>
  <c r="I1169" i="154"/>
  <c r="I1170" i="154"/>
  <c r="I1171" i="154"/>
  <c r="I1172" i="154"/>
  <c r="I1173" i="154"/>
  <c r="I1174" i="154"/>
  <c r="I1175" i="154"/>
  <c r="I1176" i="154"/>
  <c r="I1177" i="154"/>
  <c r="I1178" i="154"/>
  <c r="I1179" i="154"/>
  <c r="I1180" i="154"/>
  <c r="I1181" i="154"/>
  <c r="I1182" i="154"/>
  <c r="I1183" i="154"/>
  <c r="I1184" i="154"/>
  <c r="I1185" i="154"/>
  <c r="I1186" i="154"/>
  <c r="I1187" i="154"/>
  <c r="I1188" i="154"/>
  <c r="I1189" i="154"/>
  <c r="I1190" i="154"/>
  <c r="I1191" i="154"/>
  <c r="I1192" i="154"/>
  <c r="I1193" i="154"/>
  <c r="I1194" i="154"/>
  <c r="I1195" i="154"/>
  <c r="I1196" i="154"/>
  <c r="I1197" i="154"/>
  <c r="I1198" i="154"/>
  <c r="I1199" i="154"/>
  <c r="I1200" i="154"/>
  <c r="I1201" i="154"/>
  <c r="I1202" i="154"/>
  <c r="I1203" i="154"/>
  <c r="I1204" i="154"/>
  <c r="I1205" i="154"/>
  <c r="I1206" i="154"/>
  <c r="I1207" i="154"/>
  <c r="I1208" i="154"/>
  <c r="I1209" i="154"/>
  <c r="I1210" i="154"/>
  <c r="I1211" i="154"/>
  <c r="I1212" i="154"/>
  <c r="I1213" i="154"/>
  <c r="I1214" i="154"/>
  <c r="I1215" i="154"/>
  <c r="I1216" i="154"/>
  <c r="I1217" i="154"/>
  <c r="I1218" i="154"/>
  <c r="I1219" i="154"/>
  <c r="I1220" i="154"/>
  <c r="I1221" i="154"/>
  <c r="I1222" i="154"/>
  <c r="I1223" i="154"/>
  <c r="I1224" i="154"/>
  <c r="I1225" i="154"/>
  <c r="I1226" i="154"/>
  <c r="I1227" i="154"/>
  <c r="I1228" i="154"/>
  <c r="I1229" i="154"/>
  <c r="I1230" i="154"/>
  <c r="I1231" i="154"/>
  <c r="I1232" i="154"/>
  <c r="I1233" i="154"/>
  <c r="I1234" i="154"/>
  <c r="I1235" i="154"/>
  <c r="I1236" i="154"/>
  <c r="I1237" i="154"/>
  <c r="I1238" i="154"/>
  <c r="I1239" i="154"/>
  <c r="I1240" i="154"/>
  <c r="I1241" i="154"/>
  <c r="I1242" i="154"/>
  <c r="I33" i="154"/>
  <c r="I32" i="154"/>
  <c r="H1243" i="154"/>
  <c r="H1242" i="154"/>
  <c r="G32" i="154"/>
  <c r="B8" i="155"/>
  <c r="K30" i="154"/>
  <c r="C7" i="156"/>
  <c r="E3" i="156" s="1"/>
  <c r="C4" i="156"/>
  <c r="C62" i="155"/>
  <c r="C51" i="155"/>
  <c r="C42" i="155"/>
  <c r="B41" i="155"/>
  <c r="C35" i="155"/>
  <c r="B34" i="155"/>
  <c r="B33" i="155"/>
  <c r="C29" i="155"/>
  <c r="B28" i="155"/>
  <c r="C24" i="155"/>
  <c r="C23" i="155"/>
  <c r="C21" i="155"/>
  <c r="B20" i="155"/>
  <c r="B19" i="155"/>
  <c r="B18" i="155"/>
  <c r="E6" i="155"/>
  <c r="E5" i="155"/>
  <c r="C5" i="156" s="1"/>
  <c r="E3" i="155"/>
  <c r="E4" i="155" s="1"/>
  <c r="E2" i="155"/>
  <c r="C3" i="156" s="1"/>
  <c r="J1243" i="154"/>
  <c r="F1243" i="154"/>
  <c r="D1243" i="154"/>
  <c r="E1243" i="154" s="1"/>
  <c r="B1243" i="154"/>
  <c r="J1242" i="154"/>
  <c r="F1242" i="154"/>
  <c r="D1242" i="154"/>
  <c r="E1242" i="154" s="1"/>
  <c r="B1242" i="154"/>
  <c r="J1241" i="154"/>
  <c r="H1241" i="154"/>
  <c r="F1241" i="154"/>
  <c r="D1241" i="154"/>
  <c r="E1241" i="154" s="1"/>
  <c r="B1241" i="154"/>
  <c r="J1240" i="154"/>
  <c r="H1240" i="154"/>
  <c r="F1240" i="154"/>
  <c r="D1240" i="154"/>
  <c r="E1240" i="154" s="1"/>
  <c r="B1240" i="154"/>
  <c r="J1239" i="154"/>
  <c r="H1239" i="154"/>
  <c r="F1239" i="154"/>
  <c r="D1239" i="154"/>
  <c r="E1239" i="154" s="1"/>
  <c r="B1239" i="154"/>
  <c r="J1238" i="154"/>
  <c r="H1238" i="154"/>
  <c r="F1238" i="154"/>
  <c r="D1238" i="154"/>
  <c r="E1238" i="154" s="1"/>
  <c r="B1238" i="154"/>
  <c r="J1237" i="154"/>
  <c r="H1237" i="154"/>
  <c r="F1237" i="154"/>
  <c r="D1237" i="154"/>
  <c r="E1237" i="154" s="1"/>
  <c r="B1237" i="154"/>
  <c r="J1236" i="154"/>
  <c r="H1236" i="154"/>
  <c r="F1236" i="154"/>
  <c r="D1236" i="154"/>
  <c r="E1236" i="154" s="1"/>
  <c r="B1236" i="154"/>
  <c r="J1235" i="154"/>
  <c r="H1235" i="154"/>
  <c r="F1235" i="154"/>
  <c r="D1235" i="154"/>
  <c r="E1235" i="154" s="1"/>
  <c r="B1235" i="154"/>
  <c r="J1234" i="154"/>
  <c r="H1234" i="154"/>
  <c r="F1234" i="154"/>
  <c r="D1234" i="154"/>
  <c r="E1234" i="154" s="1"/>
  <c r="B1234" i="154"/>
  <c r="J1233" i="154"/>
  <c r="H1233" i="154"/>
  <c r="F1233" i="154"/>
  <c r="D1233" i="154"/>
  <c r="E1233" i="154" s="1"/>
  <c r="B1233" i="154"/>
  <c r="J1232" i="154"/>
  <c r="H1232" i="154"/>
  <c r="F1232" i="154"/>
  <c r="D1232" i="154"/>
  <c r="E1232" i="154" s="1"/>
  <c r="B1232" i="154"/>
  <c r="J1231" i="154"/>
  <c r="H1231" i="154"/>
  <c r="F1231" i="154"/>
  <c r="D1231" i="154"/>
  <c r="E1231" i="154" s="1"/>
  <c r="B1231" i="154"/>
  <c r="J1230" i="154"/>
  <c r="H1230" i="154"/>
  <c r="F1230" i="154"/>
  <c r="D1230" i="154"/>
  <c r="E1230" i="154" s="1"/>
  <c r="B1230" i="154"/>
  <c r="J1229" i="154"/>
  <c r="H1229" i="154"/>
  <c r="F1229" i="154"/>
  <c r="D1229" i="154"/>
  <c r="E1229" i="154" s="1"/>
  <c r="B1229" i="154"/>
  <c r="J1228" i="154"/>
  <c r="H1228" i="154"/>
  <c r="F1228" i="154"/>
  <c r="D1228" i="154"/>
  <c r="E1228" i="154" s="1"/>
  <c r="B1228" i="154"/>
  <c r="J1227" i="154"/>
  <c r="H1227" i="154"/>
  <c r="F1227" i="154"/>
  <c r="D1227" i="154"/>
  <c r="E1227" i="154" s="1"/>
  <c r="B1227" i="154"/>
  <c r="J1226" i="154"/>
  <c r="H1226" i="154"/>
  <c r="F1226" i="154"/>
  <c r="D1226" i="154"/>
  <c r="E1226" i="154" s="1"/>
  <c r="B1226" i="154"/>
  <c r="J1225" i="154"/>
  <c r="H1225" i="154"/>
  <c r="F1225" i="154"/>
  <c r="D1225" i="154"/>
  <c r="E1225" i="154" s="1"/>
  <c r="B1225" i="154"/>
  <c r="J1224" i="154"/>
  <c r="H1224" i="154"/>
  <c r="F1224" i="154"/>
  <c r="D1224" i="154"/>
  <c r="E1224" i="154" s="1"/>
  <c r="B1224" i="154"/>
  <c r="J1223" i="154"/>
  <c r="H1223" i="154"/>
  <c r="F1223" i="154"/>
  <c r="D1223" i="154"/>
  <c r="E1223" i="154" s="1"/>
  <c r="B1223" i="154"/>
  <c r="J1222" i="154"/>
  <c r="H1222" i="154"/>
  <c r="F1222" i="154"/>
  <c r="D1222" i="154"/>
  <c r="E1222" i="154" s="1"/>
  <c r="B1222" i="154"/>
  <c r="J1221" i="154"/>
  <c r="H1221" i="154"/>
  <c r="F1221" i="154"/>
  <c r="D1221" i="154"/>
  <c r="E1221" i="154" s="1"/>
  <c r="B1221" i="154"/>
  <c r="J1220" i="154"/>
  <c r="H1220" i="154"/>
  <c r="F1220" i="154"/>
  <c r="D1220" i="154"/>
  <c r="E1220" i="154" s="1"/>
  <c r="B1220" i="154"/>
  <c r="J1219" i="154"/>
  <c r="H1219" i="154"/>
  <c r="F1219" i="154"/>
  <c r="D1219" i="154"/>
  <c r="E1219" i="154" s="1"/>
  <c r="B1219" i="154"/>
  <c r="J1218" i="154"/>
  <c r="H1218" i="154"/>
  <c r="F1218" i="154"/>
  <c r="D1218" i="154"/>
  <c r="E1218" i="154" s="1"/>
  <c r="B1218" i="154"/>
  <c r="J1217" i="154"/>
  <c r="H1217" i="154"/>
  <c r="F1217" i="154"/>
  <c r="D1217" i="154"/>
  <c r="E1217" i="154" s="1"/>
  <c r="B1217" i="154"/>
  <c r="J1216" i="154"/>
  <c r="H1216" i="154"/>
  <c r="F1216" i="154"/>
  <c r="D1216" i="154"/>
  <c r="E1216" i="154" s="1"/>
  <c r="B1216" i="154"/>
  <c r="J1215" i="154"/>
  <c r="H1215" i="154"/>
  <c r="F1215" i="154"/>
  <c r="D1215" i="154"/>
  <c r="E1215" i="154" s="1"/>
  <c r="B1215" i="154"/>
  <c r="J1214" i="154"/>
  <c r="H1214" i="154"/>
  <c r="F1214" i="154"/>
  <c r="D1214" i="154"/>
  <c r="E1214" i="154" s="1"/>
  <c r="B1214" i="154"/>
  <c r="J1213" i="154"/>
  <c r="H1213" i="154"/>
  <c r="F1213" i="154"/>
  <c r="D1213" i="154"/>
  <c r="E1213" i="154" s="1"/>
  <c r="B1213" i="154"/>
  <c r="J1212" i="154"/>
  <c r="H1212" i="154"/>
  <c r="F1212" i="154"/>
  <c r="D1212" i="154"/>
  <c r="E1212" i="154" s="1"/>
  <c r="B1212" i="154"/>
  <c r="J1211" i="154"/>
  <c r="H1211" i="154"/>
  <c r="F1211" i="154"/>
  <c r="D1211" i="154"/>
  <c r="E1211" i="154" s="1"/>
  <c r="B1211" i="154"/>
  <c r="J1210" i="154"/>
  <c r="H1210" i="154"/>
  <c r="F1210" i="154"/>
  <c r="D1210" i="154"/>
  <c r="E1210" i="154" s="1"/>
  <c r="B1210" i="154"/>
  <c r="J1209" i="154"/>
  <c r="H1209" i="154"/>
  <c r="F1209" i="154"/>
  <c r="D1209" i="154"/>
  <c r="E1209" i="154" s="1"/>
  <c r="B1209" i="154"/>
  <c r="J1208" i="154"/>
  <c r="H1208" i="154"/>
  <c r="F1208" i="154"/>
  <c r="D1208" i="154"/>
  <c r="E1208" i="154" s="1"/>
  <c r="B1208" i="154"/>
  <c r="J1207" i="154"/>
  <c r="H1207" i="154"/>
  <c r="F1207" i="154"/>
  <c r="D1207" i="154"/>
  <c r="E1207" i="154" s="1"/>
  <c r="B1207" i="154"/>
  <c r="J1206" i="154"/>
  <c r="H1206" i="154"/>
  <c r="F1206" i="154"/>
  <c r="D1206" i="154"/>
  <c r="E1206" i="154" s="1"/>
  <c r="B1206" i="154"/>
  <c r="J1205" i="154"/>
  <c r="H1205" i="154"/>
  <c r="F1205" i="154"/>
  <c r="D1205" i="154"/>
  <c r="E1205" i="154" s="1"/>
  <c r="B1205" i="154"/>
  <c r="J1204" i="154"/>
  <c r="H1204" i="154"/>
  <c r="F1204" i="154"/>
  <c r="D1204" i="154"/>
  <c r="E1204" i="154" s="1"/>
  <c r="B1204" i="154"/>
  <c r="J1203" i="154"/>
  <c r="H1203" i="154"/>
  <c r="F1203" i="154"/>
  <c r="D1203" i="154"/>
  <c r="E1203" i="154" s="1"/>
  <c r="B1203" i="154"/>
  <c r="J1202" i="154"/>
  <c r="H1202" i="154"/>
  <c r="F1202" i="154"/>
  <c r="D1202" i="154"/>
  <c r="E1202" i="154" s="1"/>
  <c r="B1202" i="154"/>
  <c r="J1201" i="154"/>
  <c r="H1201" i="154"/>
  <c r="F1201" i="154"/>
  <c r="D1201" i="154"/>
  <c r="E1201" i="154" s="1"/>
  <c r="B1201" i="154"/>
  <c r="J1200" i="154"/>
  <c r="H1200" i="154"/>
  <c r="F1200" i="154"/>
  <c r="D1200" i="154"/>
  <c r="E1200" i="154" s="1"/>
  <c r="B1200" i="154"/>
  <c r="J1199" i="154"/>
  <c r="H1199" i="154"/>
  <c r="F1199" i="154"/>
  <c r="D1199" i="154"/>
  <c r="E1199" i="154" s="1"/>
  <c r="B1199" i="154"/>
  <c r="J1198" i="154"/>
  <c r="H1198" i="154"/>
  <c r="F1198" i="154"/>
  <c r="D1198" i="154"/>
  <c r="E1198" i="154" s="1"/>
  <c r="B1198" i="154"/>
  <c r="J1197" i="154"/>
  <c r="H1197" i="154"/>
  <c r="F1197" i="154"/>
  <c r="D1197" i="154"/>
  <c r="E1197" i="154" s="1"/>
  <c r="B1197" i="154"/>
  <c r="J1196" i="154"/>
  <c r="H1196" i="154"/>
  <c r="F1196" i="154"/>
  <c r="D1196" i="154"/>
  <c r="E1196" i="154" s="1"/>
  <c r="B1196" i="154"/>
  <c r="J1195" i="154"/>
  <c r="H1195" i="154"/>
  <c r="F1195" i="154"/>
  <c r="D1195" i="154"/>
  <c r="E1195" i="154" s="1"/>
  <c r="B1195" i="154"/>
  <c r="J1194" i="154"/>
  <c r="H1194" i="154"/>
  <c r="F1194" i="154"/>
  <c r="D1194" i="154"/>
  <c r="E1194" i="154" s="1"/>
  <c r="B1194" i="154"/>
  <c r="J1193" i="154"/>
  <c r="H1193" i="154"/>
  <c r="F1193" i="154"/>
  <c r="D1193" i="154"/>
  <c r="E1193" i="154" s="1"/>
  <c r="B1193" i="154"/>
  <c r="J1192" i="154"/>
  <c r="H1192" i="154"/>
  <c r="F1192" i="154"/>
  <c r="D1192" i="154"/>
  <c r="E1192" i="154" s="1"/>
  <c r="B1192" i="154"/>
  <c r="J1191" i="154"/>
  <c r="H1191" i="154"/>
  <c r="F1191" i="154"/>
  <c r="D1191" i="154"/>
  <c r="E1191" i="154" s="1"/>
  <c r="B1191" i="154"/>
  <c r="J1190" i="154"/>
  <c r="H1190" i="154"/>
  <c r="F1190" i="154"/>
  <c r="D1190" i="154"/>
  <c r="E1190" i="154" s="1"/>
  <c r="B1190" i="154"/>
  <c r="J1189" i="154"/>
  <c r="H1189" i="154"/>
  <c r="F1189" i="154"/>
  <c r="D1189" i="154"/>
  <c r="E1189" i="154" s="1"/>
  <c r="B1189" i="154"/>
  <c r="J1188" i="154"/>
  <c r="H1188" i="154"/>
  <c r="F1188" i="154"/>
  <c r="D1188" i="154"/>
  <c r="E1188" i="154" s="1"/>
  <c r="B1188" i="154"/>
  <c r="J1187" i="154"/>
  <c r="H1187" i="154"/>
  <c r="F1187" i="154"/>
  <c r="D1187" i="154"/>
  <c r="E1187" i="154" s="1"/>
  <c r="B1187" i="154"/>
  <c r="J1186" i="154"/>
  <c r="H1186" i="154"/>
  <c r="F1186" i="154"/>
  <c r="D1186" i="154"/>
  <c r="E1186" i="154" s="1"/>
  <c r="B1186" i="154"/>
  <c r="J1185" i="154"/>
  <c r="H1185" i="154"/>
  <c r="F1185" i="154"/>
  <c r="D1185" i="154"/>
  <c r="E1185" i="154" s="1"/>
  <c r="B1185" i="154"/>
  <c r="J1184" i="154"/>
  <c r="H1184" i="154"/>
  <c r="F1184" i="154"/>
  <c r="D1184" i="154"/>
  <c r="E1184" i="154" s="1"/>
  <c r="B1184" i="154"/>
  <c r="J1183" i="154"/>
  <c r="H1183" i="154"/>
  <c r="F1183" i="154"/>
  <c r="D1183" i="154"/>
  <c r="E1183" i="154" s="1"/>
  <c r="B1183" i="154"/>
  <c r="J1182" i="154"/>
  <c r="H1182" i="154"/>
  <c r="F1182" i="154"/>
  <c r="D1182" i="154"/>
  <c r="E1182" i="154" s="1"/>
  <c r="B1182" i="154"/>
  <c r="J1181" i="154"/>
  <c r="H1181" i="154"/>
  <c r="F1181" i="154"/>
  <c r="D1181" i="154"/>
  <c r="E1181" i="154" s="1"/>
  <c r="B1181" i="154"/>
  <c r="J1180" i="154"/>
  <c r="H1180" i="154"/>
  <c r="F1180" i="154"/>
  <c r="D1180" i="154"/>
  <c r="E1180" i="154" s="1"/>
  <c r="B1180" i="154"/>
  <c r="J1179" i="154"/>
  <c r="H1179" i="154"/>
  <c r="F1179" i="154"/>
  <c r="D1179" i="154"/>
  <c r="E1179" i="154" s="1"/>
  <c r="B1179" i="154"/>
  <c r="J1178" i="154"/>
  <c r="H1178" i="154"/>
  <c r="F1178" i="154"/>
  <c r="D1178" i="154"/>
  <c r="E1178" i="154" s="1"/>
  <c r="B1178" i="154"/>
  <c r="J1177" i="154"/>
  <c r="H1177" i="154"/>
  <c r="F1177" i="154"/>
  <c r="D1177" i="154"/>
  <c r="E1177" i="154" s="1"/>
  <c r="B1177" i="154"/>
  <c r="J1176" i="154"/>
  <c r="H1176" i="154"/>
  <c r="F1176" i="154"/>
  <c r="D1176" i="154"/>
  <c r="E1176" i="154" s="1"/>
  <c r="B1176" i="154"/>
  <c r="J1175" i="154"/>
  <c r="H1175" i="154"/>
  <c r="F1175" i="154"/>
  <c r="D1175" i="154"/>
  <c r="E1175" i="154" s="1"/>
  <c r="B1175" i="154"/>
  <c r="J1174" i="154"/>
  <c r="H1174" i="154"/>
  <c r="F1174" i="154"/>
  <c r="D1174" i="154"/>
  <c r="E1174" i="154" s="1"/>
  <c r="B1174" i="154"/>
  <c r="J1173" i="154"/>
  <c r="H1173" i="154"/>
  <c r="F1173" i="154"/>
  <c r="D1173" i="154"/>
  <c r="E1173" i="154" s="1"/>
  <c r="B1173" i="154"/>
  <c r="J1172" i="154"/>
  <c r="H1172" i="154"/>
  <c r="F1172" i="154"/>
  <c r="D1172" i="154"/>
  <c r="E1172" i="154" s="1"/>
  <c r="B1172" i="154"/>
  <c r="J1171" i="154"/>
  <c r="H1171" i="154"/>
  <c r="F1171" i="154"/>
  <c r="D1171" i="154"/>
  <c r="E1171" i="154" s="1"/>
  <c r="B1171" i="154"/>
  <c r="J1170" i="154"/>
  <c r="H1170" i="154"/>
  <c r="F1170" i="154"/>
  <c r="D1170" i="154"/>
  <c r="E1170" i="154" s="1"/>
  <c r="B1170" i="154"/>
  <c r="J1169" i="154"/>
  <c r="H1169" i="154"/>
  <c r="F1169" i="154"/>
  <c r="D1169" i="154"/>
  <c r="E1169" i="154" s="1"/>
  <c r="B1169" i="154"/>
  <c r="J1168" i="154"/>
  <c r="H1168" i="154"/>
  <c r="F1168" i="154"/>
  <c r="D1168" i="154"/>
  <c r="E1168" i="154" s="1"/>
  <c r="B1168" i="154"/>
  <c r="J1167" i="154"/>
  <c r="H1167" i="154"/>
  <c r="F1167" i="154"/>
  <c r="D1167" i="154"/>
  <c r="E1167" i="154" s="1"/>
  <c r="B1167" i="154"/>
  <c r="J1166" i="154"/>
  <c r="H1166" i="154"/>
  <c r="F1166" i="154"/>
  <c r="D1166" i="154"/>
  <c r="E1166" i="154" s="1"/>
  <c r="B1166" i="154"/>
  <c r="J1165" i="154"/>
  <c r="H1165" i="154"/>
  <c r="F1165" i="154"/>
  <c r="D1165" i="154"/>
  <c r="E1165" i="154" s="1"/>
  <c r="B1165" i="154"/>
  <c r="J1164" i="154"/>
  <c r="H1164" i="154"/>
  <c r="F1164" i="154"/>
  <c r="D1164" i="154"/>
  <c r="E1164" i="154" s="1"/>
  <c r="B1164" i="154"/>
  <c r="J1163" i="154"/>
  <c r="H1163" i="154"/>
  <c r="F1163" i="154"/>
  <c r="D1163" i="154"/>
  <c r="E1163" i="154" s="1"/>
  <c r="B1163" i="154"/>
  <c r="J1162" i="154"/>
  <c r="H1162" i="154"/>
  <c r="F1162" i="154"/>
  <c r="D1162" i="154"/>
  <c r="E1162" i="154" s="1"/>
  <c r="B1162" i="154"/>
  <c r="J1161" i="154"/>
  <c r="H1161" i="154"/>
  <c r="F1161" i="154"/>
  <c r="D1161" i="154"/>
  <c r="E1161" i="154" s="1"/>
  <c r="B1161" i="154"/>
  <c r="J1160" i="154"/>
  <c r="H1160" i="154"/>
  <c r="F1160" i="154"/>
  <c r="D1160" i="154"/>
  <c r="E1160" i="154" s="1"/>
  <c r="B1160" i="154"/>
  <c r="J1159" i="154"/>
  <c r="H1159" i="154"/>
  <c r="F1159" i="154"/>
  <c r="D1159" i="154"/>
  <c r="E1159" i="154" s="1"/>
  <c r="B1159" i="154"/>
  <c r="J1158" i="154"/>
  <c r="H1158" i="154"/>
  <c r="F1158" i="154"/>
  <c r="D1158" i="154"/>
  <c r="E1158" i="154" s="1"/>
  <c r="B1158" i="154"/>
  <c r="J1157" i="154"/>
  <c r="H1157" i="154"/>
  <c r="F1157" i="154"/>
  <c r="D1157" i="154"/>
  <c r="E1157" i="154" s="1"/>
  <c r="B1157" i="154"/>
  <c r="J1156" i="154"/>
  <c r="H1156" i="154"/>
  <c r="F1156" i="154"/>
  <c r="D1156" i="154"/>
  <c r="E1156" i="154" s="1"/>
  <c r="B1156" i="154"/>
  <c r="J1155" i="154"/>
  <c r="H1155" i="154"/>
  <c r="F1155" i="154"/>
  <c r="D1155" i="154"/>
  <c r="E1155" i="154" s="1"/>
  <c r="B1155" i="154"/>
  <c r="J1154" i="154"/>
  <c r="H1154" i="154"/>
  <c r="F1154" i="154"/>
  <c r="D1154" i="154"/>
  <c r="E1154" i="154" s="1"/>
  <c r="B1154" i="154"/>
  <c r="J1153" i="154"/>
  <c r="H1153" i="154"/>
  <c r="F1153" i="154"/>
  <c r="D1153" i="154"/>
  <c r="E1153" i="154" s="1"/>
  <c r="B1153" i="154"/>
  <c r="J1152" i="154"/>
  <c r="H1152" i="154"/>
  <c r="F1152" i="154"/>
  <c r="D1152" i="154"/>
  <c r="E1152" i="154" s="1"/>
  <c r="B1152" i="154"/>
  <c r="J1151" i="154"/>
  <c r="H1151" i="154"/>
  <c r="F1151" i="154"/>
  <c r="D1151" i="154"/>
  <c r="E1151" i="154" s="1"/>
  <c r="B1151" i="154"/>
  <c r="J1150" i="154"/>
  <c r="H1150" i="154"/>
  <c r="F1150" i="154"/>
  <c r="D1150" i="154"/>
  <c r="E1150" i="154" s="1"/>
  <c r="B1150" i="154"/>
  <c r="J1149" i="154"/>
  <c r="H1149" i="154"/>
  <c r="F1149" i="154"/>
  <c r="D1149" i="154"/>
  <c r="E1149" i="154" s="1"/>
  <c r="B1149" i="154"/>
  <c r="J1148" i="154"/>
  <c r="H1148" i="154"/>
  <c r="F1148" i="154"/>
  <c r="D1148" i="154"/>
  <c r="E1148" i="154" s="1"/>
  <c r="B1148" i="154"/>
  <c r="J1147" i="154"/>
  <c r="H1147" i="154"/>
  <c r="F1147" i="154"/>
  <c r="D1147" i="154"/>
  <c r="E1147" i="154" s="1"/>
  <c r="B1147" i="154"/>
  <c r="J1146" i="154"/>
  <c r="H1146" i="154"/>
  <c r="F1146" i="154"/>
  <c r="D1146" i="154"/>
  <c r="E1146" i="154" s="1"/>
  <c r="B1146" i="154"/>
  <c r="J1145" i="154"/>
  <c r="H1145" i="154"/>
  <c r="F1145" i="154"/>
  <c r="D1145" i="154"/>
  <c r="E1145" i="154" s="1"/>
  <c r="B1145" i="154"/>
  <c r="J1144" i="154"/>
  <c r="H1144" i="154"/>
  <c r="F1144" i="154"/>
  <c r="D1144" i="154"/>
  <c r="E1144" i="154" s="1"/>
  <c r="B1144" i="154"/>
  <c r="J1143" i="154"/>
  <c r="H1143" i="154"/>
  <c r="F1143" i="154"/>
  <c r="D1143" i="154"/>
  <c r="E1143" i="154" s="1"/>
  <c r="B1143" i="154"/>
  <c r="J1142" i="154"/>
  <c r="H1142" i="154"/>
  <c r="F1142" i="154"/>
  <c r="D1142" i="154"/>
  <c r="E1142" i="154" s="1"/>
  <c r="B1142" i="154"/>
  <c r="J1141" i="154"/>
  <c r="H1141" i="154"/>
  <c r="F1141" i="154"/>
  <c r="D1141" i="154"/>
  <c r="E1141" i="154" s="1"/>
  <c r="B1141" i="154"/>
  <c r="J1140" i="154"/>
  <c r="H1140" i="154"/>
  <c r="F1140" i="154"/>
  <c r="D1140" i="154"/>
  <c r="E1140" i="154" s="1"/>
  <c r="B1140" i="154"/>
  <c r="J1139" i="154"/>
  <c r="H1139" i="154"/>
  <c r="F1139" i="154"/>
  <c r="D1139" i="154"/>
  <c r="E1139" i="154" s="1"/>
  <c r="B1139" i="154"/>
  <c r="J1138" i="154"/>
  <c r="H1138" i="154"/>
  <c r="F1138" i="154"/>
  <c r="D1138" i="154"/>
  <c r="E1138" i="154" s="1"/>
  <c r="B1138" i="154"/>
  <c r="J1137" i="154"/>
  <c r="H1137" i="154"/>
  <c r="F1137" i="154"/>
  <c r="D1137" i="154"/>
  <c r="E1137" i="154" s="1"/>
  <c r="B1137" i="154"/>
  <c r="J1136" i="154"/>
  <c r="H1136" i="154"/>
  <c r="F1136" i="154"/>
  <c r="D1136" i="154"/>
  <c r="E1136" i="154" s="1"/>
  <c r="B1136" i="154"/>
  <c r="J1135" i="154"/>
  <c r="H1135" i="154"/>
  <c r="F1135" i="154"/>
  <c r="D1135" i="154"/>
  <c r="E1135" i="154" s="1"/>
  <c r="B1135" i="154"/>
  <c r="J1134" i="154"/>
  <c r="H1134" i="154"/>
  <c r="F1134" i="154"/>
  <c r="D1134" i="154"/>
  <c r="E1134" i="154" s="1"/>
  <c r="B1134" i="154"/>
  <c r="J1133" i="154"/>
  <c r="H1133" i="154"/>
  <c r="F1133" i="154"/>
  <c r="D1133" i="154"/>
  <c r="E1133" i="154" s="1"/>
  <c r="B1133" i="154"/>
  <c r="J1132" i="154"/>
  <c r="H1132" i="154"/>
  <c r="F1132" i="154"/>
  <c r="D1132" i="154"/>
  <c r="E1132" i="154" s="1"/>
  <c r="B1132" i="154"/>
  <c r="J1131" i="154"/>
  <c r="H1131" i="154"/>
  <c r="F1131" i="154"/>
  <c r="D1131" i="154"/>
  <c r="E1131" i="154" s="1"/>
  <c r="B1131" i="154"/>
  <c r="J1130" i="154"/>
  <c r="H1130" i="154"/>
  <c r="F1130" i="154"/>
  <c r="D1130" i="154"/>
  <c r="E1130" i="154" s="1"/>
  <c r="B1130" i="154"/>
  <c r="J1129" i="154"/>
  <c r="H1129" i="154"/>
  <c r="F1129" i="154"/>
  <c r="D1129" i="154"/>
  <c r="E1129" i="154" s="1"/>
  <c r="B1129" i="154"/>
  <c r="J1128" i="154"/>
  <c r="H1128" i="154"/>
  <c r="F1128" i="154"/>
  <c r="D1128" i="154"/>
  <c r="E1128" i="154" s="1"/>
  <c r="B1128" i="154"/>
  <c r="J1127" i="154"/>
  <c r="H1127" i="154"/>
  <c r="F1127" i="154"/>
  <c r="D1127" i="154"/>
  <c r="E1127" i="154" s="1"/>
  <c r="B1127" i="154"/>
  <c r="J1126" i="154"/>
  <c r="H1126" i="154"/>
  <c r="F1126" i="154"/>
  <c r="D1126" i="154"/>
  <c r="E1126" i="154" s="1"/>
  <c r="B1126" i="154"/>
  <c r="J1125" i="154"/>
  <c r="H1125" i="154"/>
  <c r="F1125" i="154"/>
  <c r="D1125" i="154"/>
  <c r="E1125" i="154" s="1"/>
  <c r="B1125" i="154"/>
  <c r="J1124" i="154"/>
  <c r="H1124" i="154"/>
  <c r="F1124" i="154"/>
  <c r="D1124" i="154"/>
  <c r="E1124" i="154" s="1"/>
  <c r="B1124" i="154"/>
  <c r="J1123" i="154"/>
  <c r="H1123" i="154"/>
  <c r="F1123" i="154"/>
  <c r="D1123" i="154"/>
  <c r="E1123" i="154" s="1"/>
  <c r="B1123" i="154"/>
  <c r="J1122" i="154"/>
  <c r="H1122" i="154"/>
  <c r="F1122" i="154"/>
  <c r="D1122" i="154"/>
  <c r="E1122" i="154" s="1"/>
  <c r="B1122" i="154"/>
  <c r="J1121" i="154"/>
  <c r="H1121" i="154"/>
  <c r="F1121" i="154"/>
  <c r="D1121" i="154"/>
  <c r="E1121" i="154" s="1"/>
  <c r="B1121" i="154"/>
  <c r="J1120" i="154"/>
  <c r="H1120" i="154"/>
  <c r="F1120" i="154"/>
  <c r="D1120" i="154"/>
  <c r="E1120" i="154" s="1"/>
  <c r="B1120" i="154"/>
  <c r="J1119" i="154"/>
  <c r="H1119" i="154"/>
  <c r="F1119" i="154"/>
  <c r="D1119" i="154"/>
  <c r="E1119" i="154" s="1"/>
  <c r="B1119" i="154"/>
  <c r="J1118" i="154"/>
  <c r="H1118" i="154"/>
  <c r="F1118" i="154"/>
  <c r="D1118" i="154"/>
  <c r="E1118" i="154" s="1"/>
  <c r="B1118" i="154"/>
  <c r="J1117" i="154"/>
  <c r="H1117" i="154"/>
  <c r="F1117" i="154"/>
  <c r="D1117" i="154"/>
  <c r="E1117" i="154" s="1"/>
  <c r="B1117" i="154"/>
  <c r="J1116" i="154"/>
  <c r="H1116" i="154"/>
  <c r="F1116" i="154"/>
  <c r="D1116" i="154"/>
  <c r="E1116" i="154" s="1"/>
  <c r="B1116" i="154"/>
  <c r="J1115" i="154"/>
  <c r="H1115" i="154"/>
  <c r="F1115" i="154"/>
  <c r="D1115" i="154"/>
  <c r="E1115" i="154" s="1"/>
  <c r="B1115" i="154"/>
  <c r="J1114" i="154"/>
  <c r="H1114" i="154"/>
  <c r="F1114" i="154"/>
  <c r="D1114" i="154"/>
  <c r="E1114" i="154" s="1"/>
  <c r="B1114" i="154"/>
  <c r="J1113" i="154"/>
  <c r="H1113" i="154"/>
  <c r="F1113" i="154"/>
  <c r="D1113" i="154"/>
  <c r="E1113" i="154" s="1"/>
  <c r="B1113" i="154"/>
  <c r="J1112" i="154"/>
  <c r="H1112" i="154"/>
  <c r="F1112" i="154"/>
  <c r="D1112" i="154"/>
  <c r="E1112" i="154" s="1"/>
  <c r="B1112" i="154"/>
  <c r="J1111" i="154"/>
  <c r="H1111" i="154"/>
  <c r="F1111" i="154"/>
  <c r="D1111" i="154"/>
  <c r="E1111" i="154" s="1"/>
  <c r="B1111" i="154"/>
  <c r="J1110" i="154"/>
  <c r="H1110" i="154"/>
  <c r="F1110" i="154"/>
  <c r="D1110" i="154"/>
  <c r="E1110" i="154" s="1"/>
  <c r="B1110" i="154"/>
  <c r="J1109" i="154"/>
  <c r="H1109" i="154"/>
  <c r="F1109" i="154"/>
  <c r="D1109" i="154"/>
  <c r="E1109" i="154" s="1"/>
  <c r="B1109" i="154"/>
  <c r="J1108" i="154"/>
  <c r="H1108" i="154"/>
  <c r="F1108" i="154"/>
  <c r="D1108" i="154"/>
  <c r="E1108" i="154" s="1"/>
  <c r="B1108" i="154"/>
  <c r="J1107" i="154"/>
  <c r="H1107" i="154"/>
  <c r="F1107" i="154"/>
  <c r="D1107" i="154"/>
  <c r="E1107" i="154" s="1"/>
  <c r="B1107" i="154"/>
  <c r="J1106" i="154"/>
  <c r="H1106" i="154"/>
  <c r="F1106" i="154"/>
  <c r="D1106" i="154"/>
  <c r="E1106" i="154" s="1"/>
  <c r="B1106" i="154"/>
  <c r="J1105" i="154"/>
  <c r="H1105" i="154"/>
  <c r="F1105" i="154"/>
  <c r="D1105" i="154"/>
  <c r="E1105" i="154" s="1"/>
  <c r="B1105" i="154"/>
  <c r="J1104" i="154"/>
  <c r="H1104" i="154"/>
  <c r="F1104" i="154"/>
  <c r="D1104" i="154"/>
  <c r="E1104" i="154" s="1"/>
  <c r="B1104" i="154"/>
  <c r="J1103" i="154"/>
  <c r="H1103" i="154"/>
  <c r="F1103" i="154"/>
  <c r="D1103" i="154"/>
  <c r="E1103" i="154" s="1"/>
  <c r="B1103" i="154"/>
  <c r="J1102" i="154"/>
  <c r="H1102" i="154"/>
  <c r="F1102" i="154"/>
  <c r="D1102" i="154"/>
  <c r="E1102" i="154" s="1"/>
  <c r="B1102" i="154"/>
  <c r="J1101" i="154"/>
  <c r="H1101" i="154"/>
  <c r="F1101" i="154"/>
  <c r="D1101" i="154"/>
  <c r="E1101" i="154" s="1"/>
  <c r="B1101" i="154"/>
  <c r="J1100" i="154"/>
  <c r="H1100" i="154"/>
  <c r="F1100" i="154"/>
  <c r="D1100" i="154"/>
  <c r="E1100" i="154" s="1"/>
  <c r="B1100" i="154"/>
  <c r="J1099" i="154"/>
  <c r="H1099" i="154"/>
  <c r="F1099" i="154"/>
  <c r="D1099" i="154"/>
  <c r="E1099" i="154" s="1"/>
  <c r="B1099" i="154"/>
  <c r="J1098" i="154"/>
  <c r="H1098" i="154"/>
  <c r="F1098" i="154"/>
  <c r="D1098" i="154"/>
  <c r="E1098" i="154" s="1"/>
  <c r="B1098" i="154"/>
  <c r="J1097" i="154"/>
  <c r="H1097" i="154"/>
  <c r="F1097" i="154"/>
  <c r="D1097" i="154"/>
  <c r="E1097" i="154" s="1"/>
  <c r="B1097" i="154"/>
  <c r="J1096" i="154"/>
  <c r="H1096" i="154"/>
  <c r="F1096" i="154"/>
  <c r="D1096" i="154"/>
  <c r="E1096" i="154" s="1"/>
  <c r="B1096" i="154"/>
  <c r="J1095" i="154"/>
  <c r="H1095" i="154"/>
  <c r="F1095" i="154"/>
  <c r="D1095" i="154"/>
  <c r="E1095" i="154" s="1"/>
  <c r="B1095" i="154"/>
  <c r="J1094" i="154"/>
  <c r="H1094" i="154"/>
  <c r="F1094" i="154"/>
  <c r="D1094" i="154"/>
  <c r="E1094" i="154" s="1"/>
  <c r="B1094" i="154"/>
  <c r="J1093" i="154"/>
  <c r="H1093" i="154"/>
  <c r="F1093" i="154"/>
  <c r="D1093" i="154"/>
  <c r="E1093" i="154" s="1"/>
  <c r="B1093" i="154"/>
  <c r="J1092" i="154"/>
  <c r="H1092" i="154"/>
  <c r="F1092" i="154"/>
  <c r="D1092" i="154"/>
  <c r="E1092" i="154" s="1"/>
  <c r="B1092" i="154"/>
  <c r="J1091" i="154"/>
  <c r="H1091" i="154"/>
  <c r="F1091" i="154"/>
  <c r="D1091" i="154"/>
  <c r="E1091" i="154" s="1"/>
  <c r="B1091" i="154"/>
  <c r="J1090" i="154"/>
  <c r="H1090" i="154"/>
  <c r="F1090" i="154"/>
  <c r="D1090" i="154"/>
  <c r="E1090" i="154" s="1"/>
  <c r="B1090" i="154"/>
  <c r="J1089" i="154"/>
  <c r="H1089" i="154"/>
  <c r="F1089" i="154"/>
  <c r="D1089" i="154"/>
  <c r="E1089" i="154" s="1"/>
  <c r="B1089" i="154"/>
  <c r="J1088" i="154"/>
  <c r="H1088" i="154"/>
  <c r="F1088" i="154"/>
  <c r="D1088" i="154"/>
  <c r="E1088" i="154" s="1"/>
  <c r="B1088" i="154"/>
  <c r="J1087" i="154"/>
  <c r="H1087" i="154"/>
  <c r="F1087" i="154"/>
  <c r="D1087" i="154"/>
  <c r="E1087" i="154" s="1"/>
  <c r="B1087" i="154"/>
  <c r="J1086" i="154"/>
  <c r="H1086" i="154"/>
  <c r="F1086" i="154"/>
  <c r="D1086" i="154"/>
  <c r="E1086" i="154" s="1"/>
  <c r="B1086" i="154"/>
  <c r="J1085" i="154"/>
  <c r="H1085" i="154"/>
  <c r="F1085" i="154"/>
  <c r="D1085" i="154"/>
  <c r="E1085" i="154" s="1"/>
  <c r="B1085" i="154"/>
  <c r="J1084" i="154"/>
  <c r="H1084" i="154"/>
  <c r="F1084" i="154"/>
  <c r="D1084" i="154"/>
  <c r="E1084" i="154" s="1"/>
  <c r="B1084" i="154"/>
  <c r="J1083" i="154"/>
  <c r="H1083" i="154"/>
  <c r="F1083" i="154"/>
  <c r="D1083" i="154"/>
  <c r="E1083" i="154" s="1"/>
  <c r="B1083" i="154"/>
  <c r="J1082" i="154"/>
  <c r="H1082" i="154"/>
  <c r="F1082" i="154"/>
  <c r="D1082" i="154"/>
  <c r="E1082" i="154" s="1"/>
  <c r="B1082" i="154"/>
  <c r="J1081" i="154"/>
  <c r="H1081" i="154"/>
  <c r="F1081" i="154"/>
  <c r="D1081" i="154"/>
  <c r="E1081" i="154" s="1"/>
  <c r="B1081" i="154"/>
  <c r="J1080" i="154"/>
  <c r="H1080" i="154"/>
  <c r="F1080" i="154"/>
  <c r="D1080" i="154"/>
  <c r="E1080" i="154" s="1"/>
  <c r="B1080" i="154"/>
  <c r="J1079" i="154"/>
  <c r="H1079" i="154"/>
  <c r="F1079" i="154"/>
  <c r="D1079" i="154"/>
  <c r="E1079" i="154" s="1"/>
  <c r="B1079" i="154"/>
  <c r="J1078" i="154"/>
  <c r="H1078" i="154"/>
  <c r="F1078" i="154"/>
  <c r="D1078" i="154"/>
  <c r="E1078" i="154" s="1"/>
  <c r="B1078" i="154"/>
  <c r="J1077" i="154"/>
  <c r="H1077" i="154"/>
  <c r="F1077" i="154"/>
  <c r="D1077" i="154"/>
  <c r="E1077" i="154" s="1"/>
  <c r="B1077" i="154"/>
  <c r="J1076" i="154"/>
  <c r="H1076" i="154"/>
  <c r="F1076" i="154"/>
  <c r="D1076" i="154"/>
  <c r="E1076" i="154" s="1"/>
  <c r="B1076" i="154"/>
  <c r="J1075" i="154"/>
  <c r="H1075" i="154"/>
  <c r="F1075" i="154"/>
  <c r="D1075" i="154"/>
  <c r="E1075" i="154" s="1"/>
  <c r="B1075" i="154"/>
  <c r="J1074" i="154"/>
  <c r="H1074" i="154"/>
  <c r="F1074" i="154"/>
  <c r="D1074" i="154"/>
  <c r="E1074" i="154" s="1"/>
  <c r="B1074" i="154"/>
  <c r="J1073" i="154"/>
  <c r="H1073" i="154"/>
  <c r="F1073" i="154"/>
  <c r="D1073" i="154"/>
  <c r="E1073" i="154" s="1"/>
  <c r="B1073" i="154"/>
  <c r="J1072" i="154"/>
  <c r="H1072" i="154"/>
  <c r="F1072" i="154"/>
  <c r="D1072" i="154"/>
  <c r="E1072" i="154" s="1"/>
  <c r="B1072" i="154"/>
  <c r="J1071" i="154"/>
  <c r="H1071" i="154"/>
  <c r="F1071" i="154"/>
  <c r="D1071" i="154"/>
  <c r="E1071" i="154" s="1"/>
  <c r="B1071" i="154"/>
  <c r="J1070" i="154"/>
  <c r="H1070" i="154"/>
  <c r="F1070" i="154"/>
  <c r="D1070" i="154"/>
  <c r="E1070" i="154" s="1"/>
  <c r="B1070" i="154"/>
  <c r="J1069" i="154"/>
  <c r="H1069" i="154"/>
  <c r="F1069" i="154"/>
  <c r="D1069" i="154"/>
  <c r="E1069" i="154" s="1"/>
  <c r="B1069" i="154"/>
  <c r="J1068" i="154"/>
  <c r="H1068" i="154"/>
  <c r="F1068" i="154"/>
  <c r="D1068" i="154"/>
  <c r="E1068" i="154" s="1"/>
  <c r="B1068" i="154"/>
  <c r="J1067" i="154"/>
  <c r="H1067" i="154"/>
  <c r="F1067" i="154"/>
  <c r="D1067" i="154"/>
  <c r="E1067" i="154" s="1"/>
  <c r="B1067" i="154"/>
  <c r="J1066" i="154"/>
  <c r="H1066" i="154"/>
  <c r="F1066" i="154"/>
  <c r="D1066" i="154"/>
  <c r="E1066" i="154" s="1"/>
  <c r="B1066" i="154"/>
  <c r="J1065" i="154"/>
  <c r="H1065" i="154"/>
  <c r="F1065" i="154"/>
  <c r="D1065" i="154"/>
  <c r="E1065" i="154" s="1"/>
  <c r="B1065" i="154"/>
  <c r="J1064" i="154"/>
  <c r="H1064" i="154"/>
  <c r="F1064" i="154"/>
  <c r="D1064" i="154"/>
  <c r="E1064" i="154" s="1"/>
  <c r="B1064" i="154"/>
  <c r="J1063" i="154"/>
  <c r="H1063" i="154"/>
  <c r="F1063" i="154"/>
  <c r="D1063" i="154"/>
  <c r="E1063" i="154" s="1"/>
  <c r="B1063" i="154"/>
  <c r="J1062" i="154"/>
  <c r="H1062" i="154"/>
  <c r="F1062" i="154"/>
  <c r="D1062" i="154"/>
  <c r="E1062" i="154" s="1"/>
  <c r="B1062" i="154"/>
  <c r="J1061" i="154"/>
  <c r="H1061" i="154"/>
  <c r="F1061" i="154"/>
  <c r="D1061" i="154"/>
  <c r="E1061" i="154" s="1"/>
  <c r="B1061" i="154"/>
  <c r="J1060" i="154"/>
  <c r="H1060" i="154"/>
  <c r="F1060" i="154"/>
  <c r="D1060" i="154"/>
  <c r="E1060" i="154" s="1"/>
  <c r="B1060" i="154"/>
  <c r="J1059" i="154"/>
  <c r="H1059" i="154"/>
  <c r="F1059" i="154"/>
  <c r="D1059" i="154"/>
  <c r="E1059" i="154" s="1"/>
  <c r="B1059" i="154"/>
  <c r="J1058" i="154"/>
  <c r="H1058" i="154"/>
  <c r="F1058" i="154"/>
  <c r="D1058" i="154"/>
  <c r="E1058" i="154" s="1"/>
  <c r="B1058" i="154"/>
  <c r="J1057" i="154"/>
  <c r="H1057" i="154"/>
  <c r="F1057" i="154"/>
  <c r="D1057" i="154"/>
  <c r="E1057" i="154" s="1"/>
  <c r="B1057" i="154"/>
  <c r="J1056" i="154"/>
  <c r="H1056" i="154"/>
  <c r="F1056" i="154"/>
  <c r="D1056" i="154"/>
  <c r="E1056" i="154" s="1"/>
  <c r="B1056" i="154"/>
  <c r="J1055" i="154"/>
  <c r="H1055" i="154"/>
  <c r="F1055" i="154"/>
  <c r="D1055" i="154"/>
  <c r="E1055" i="154" s="1"/>
  <c r="B1055" i="154"/>
  <c r="J1054" i="154"/>
  <c r="H1054" i="154"/>
  <c r="F1054" i="154"/>
  <c r="D1054" i="154"/>
  <c r="E1054" i="154" s="1"/>
  <c r="B1054" i="154"/>
  <c r="J1053" i="154"/>
  <c r="H1053" i="154"/>
  <c r="F1053" i="154"/>
  <c r="D1053" i="154"/>
  <c r="E1053" i="154" s="1"/>
  <c r="B1053" i="154"/>
  <c r="J1052" i="154"/>
  <c r="H1052" i="154"/>
  <c r="F1052" i="154"/>
  <c r="D1052" i="154"/>
  <c r="E1052" i="154" s="1"/>
  <c r="B1052" i="154"/>
  <c r="J1051" i="154"/>
  <c r="H1051" i="154"/>
  <c r="F1051" i="154"/>
  <c r="D1051" i="154"/>
  <c r="E1051" i="154" s="1"/>
  <c r="B1051" i="154"/>
  <c r="J1050" i="154"/>
  <c r="H1050" i="154"/>
  <c r="F1050" i="154"/>
  <c r="D1050" i="154"/>
  <c r="E1050" i="154" s="1"/>
  <c r="B1050" i="154"/>
  <c r="J1049" i="154"/>
  <c r="H1049" i="154"/>
  <c r="F1049" i="154"/>
  <c r="D1049" i="154"/>
  <c r="E1049" i="154" s="1"/>
  <c r="B1049" i="154"/>
  <c r="J1048" i="154"/>
  <c r="H1048" i="154"/>
  <c r="F1048" i="154"/>
  <c r="D1048" i="154"/>
  <c r="E1048" i="154" s="1"/>
  <c r="B1048" i="154"/>
  <c r="J1047" i="154"/>
  <c r="H1047" i="154"/>
  <c r="F1047" i="154"/>
  <c r="D1047" i="154"/>
  <c r="E1047" i="154" s="1"/>
  <c r="B1047" i="154"/>
  <c r="J1046" i="154"/>
  <c r="H1046" i="154"/>
  <c r="F1046" i="154"/>
  <c r="D1046" i="154"/>
  <c r="E1046" i="154" s="1"/>
  <c r="B1046" i="154"/>
  <c r="J1045" i="154"/>
  <c r="H1045" i="154"/>
  <c r="F1045" i="154"/>
  <c r="D1045" i="154"/>
  <c r="E1045" i="154" s="1"/>
  <c r="B1045" i="154"/>
  <c r="J1044" i="154"/>
  <c r="H1044" i="154"/>
  <c r="F1044" i="154"/>
  <c r="D1044" i="154"/>
  <c r="E1044" i="154" s="1"/>
  <c r="B1044" i="154"/>
  <c r="J1043" i="154"/>
  <c r="H1043" i="154"/>
  <c r="F1043" i="154"/>
  <c r="D1043" i="154"/>
  <c r="E1043" i="154" s="1"/>
  <c r="B1043" i="154"/>
  <c r="J1042" i="154"/>
  <c r="H1042" i="154"/>
  <c r="F1042" i="154"/>
  <c r="D1042" i="154"/>
  <c r="E1042" i="154" s="1"/>
  <c r="B1042" i="154"/>
  <c r="J1041" i="154"/>
  <c r="H1041" i="154"/>
  <c r="F1041" i="154"/>
  <c r="D1041" i="154"/>
  <c r="E1041" i="154" s="1"/>
  <c r="B1041" i="154"/>
  <c r="J1040" i="154"/>
  <c r="H1040" i="154"/>
  <c r="F1040" i="154"/>
  <c r="D1040" i="154"/>
  <c r="E1040" i="154" s="1"/>
  <c r="B1040" i="154"/>
  <c r="J1039" i="154"/>
  <c r="H1039" i="154"/>
  <c r="F1039" i="154"/>
  <c r="D1039" i="154"/>
  <c r="E1039" i="154" s="1"/>
  <c r="B1039" i="154"/>
  <c r="J1038" i="154"/>
  <c r="H1038" i="154"/>
  <c r="F1038" i="154"/>
  <c r="D1038" i="154"/>
  <c r="E1038" i="154" s="1"/>
  <c r="B1038" i="154"/>
  <c r="J1037" i="154"/>
  <c r="H1037" i="154"/>
  <c r="F1037" i="154"/>
  <c r="D1037" i="154"/>
  <c r="E1037" i="154" s="1"/>
  <c r="B1037" i="154"/>
  <c r="J1036" i="154"/>
  <c r="H1036" i="154"/>
  <c r="F1036" i="154"/>
  <c r="D1036" i="154"/>
  <c r="E1036" i="154" s="1"/>
  <c r="B1036" i="154"/>
  <c r="J1035" i="154"/>
  <c r="H1035" i="154"/>
  <c r="F1035" i="154"/>
  <c r="D1035" i="154"/>
  <c r="E1035" i="154" s="1"/>
  <c r="B1035" i="154"/>
  <c r="J1034" i="154"/>
  <c r="H1034" i="154"/>
  <c r="F1034" i="154"/>
  <c r="D1034" i="154"/>
  <c r="E1034" i="154" s="1"/>
  <c r="B1034" i="154"/>
  <c r="J1033" i="154"/>
  <c r="H1033" i="154"/>
  <c r="F1033" i="154"/>
  <c r="D1033" i="154"/>
  <c r="E1033" i="154" s="1"/>
  <c r="B1033" i="154"/>
  <c r="J1032" i="154"/>
  <c r="H1032" i="154"/>
  <c r="F1032" i="154"/>
  <c r="D1032" i="154"/>
  <c r="E1032" i="154" s="1"/>
  <c r="B1032" i="154"/>
  <c r="J1031" i="154"/>
  <c r="H1031" i="154"/>
  <c r="F1031" i="154"/>
  <c r="D1031" i="154"/>
  <c r="E1031" i="154" s="1"/>
  <c r="B1031" i="154"/>
  <c r="J1030" i="154"/>
  <c r="H1030" i="154"/>
  <c r="F1030" i="154"/>
  <c r="D1030" i="154"/>
  <c r="E1030" i="154" s="1"/>
  <c r="B1030" i="154"/>
  <c r="J1029" i="154"/>
  <c r="H1029" i="154"/>
  <c r="F1029" i="154"/>
  <c r="D1029" i="154"/>
  <c r="E1029" i="154" s="1"/>
  <c r="B1029" i="154"/>
  <c r="J1028" i="154"/>
  <c r="H1028" i="154"/>
  <c r="F1028" i="154"/>
  <c r="D1028" i="154"/>
  <c r="E1028" i="154" s="1"/>
  <c r="B1028" i="154"/>
  <c r="J1027" i="154"/>
  <c r="H1027" i="154"/>
  <c r="F1027" i="154"/>
  <c r="D1027" i="154"/>
  <c r="E1027" i="154" s="1"/>
  <c r="B1027" i="154"/>
  <c r="J1026" i="154"/>
  <c r="H1026" i="154"/>
  <c r="F1026" i="154"/>
  <c r="D1026" i="154"/>
  <c r="E1026" i="154" s="1"/>
  <c r="B1026" i="154"/>
  <c r="J1025" i="154"/>
  <c r="H1025" i="154"/>
  <c r="F1025" i="154"/>
  <c r="D1025" i="154"/>
  <c r="E1025" i="154" s="1"/>
  <c r="B1025" i="154"/>
  <c r="J1024" i="154"/>
  <c r="H1024" i="154"/>
  <c r="F1024" i="154"/>
  <c r="D1024" i="154"/>
  <c r="E1024" i="154" s="1"/>
  <c r="B1024" i="154"/>
  <c r="J1023" i="154"/>
  <c r="H1023" i="154"/>
  <c r="F1023" i="154"/>
  <c r="D1023" i="154"/>
  <c r="E1023" i="154" s="1"/>
  <c r="B1023" i="154"/>
  <c r="J1022" i="154"/>
  <c r="H1022" i="154"/>
  <c r="F1022" i="154"/>
  <c r="D1022" i="154"/>
  <c r="E1022" i="154" s="1"/>
  <c r="B1022" i="154"/>
  <c r="J1021" i="154"/>
  <c r="H1021" i="154"/>
  <c r="F1021" i="154"/>
  <c r="D1021" i="154"/>
  <c r="E1021" i="154" s="1"/>
  <c r="B1021" i="154"/>
  <c r="J1020" i="154"/>
  <c r="H1020" i="154"/>
  <c r="F1020" i="154"/>
  <c r="D1020" i="154"/>
  <c r="E1020" i="154" s="1"/>
  <c r="B1020" i="154"/>
  <c r="J1019" i="154"/>
  <c r="H1019" i="154"/>
  <c r="F1019" i="154"/>
  <c r="D1019" i="154"/>
  <c r="E1019" i="154" s="1"/>
  <c r="B1019" i="154"/>
  <c r="J1018" i="154"/>
  <c r="H1018" i="154"/>
  <c r="F1018" i="154"/>
  <c r="D1018" i="154"/>
  <c r="E1018" i="154" s="1"/>
  <c r="B1018" i="154"/>
  <c r="J1017" i="154"/>
  <c r="H1017" i="154"/>
  <c r="F1017" i="154"/>
  <c r="D1017" i="154"/>
  <c r="E1017" i="154" s="1"/>
  <c r="B1017" i="154"/>
  <c r="J1016" i="154"/>
  <c r="H1016" i="154"/>
  <c r="F1016" i="154"/>
  <c r="D1016" i="154"/>
  <c r="E1016" i="154" s="1"/>
  <c r="B1016" i="154"/>
  <c r="J1015" i="154"/>
  <c r="H1015" i="154"/>
  <c r="F1015" i="154"/>
  <c r="D1015" i="154"/>
  <c r="E1015" i="154" s="1"/>
  <c r="B1015" i="154"/>
  <c r="J1014" i="154"/>
  <c r="H1014" i="154"/>
  <c r="F1014" i="154"/>
  <c r="D1014" i="154"/>
  <c r="E1014" i="154" s="1"/>
  <c r="B1014" i="154"/>
  <c r="J1013" i="154"/>
  <c r="H1013" i="154"/>
  <c r="F1013" i="154"/>
  <c r="D1013" i="154"/>
  <c r="E1013" i="154" s="1"/>
  <c r="B1013" i="154"/>
  <c r="J1012" i="154"/>
  <c r="H1012" i="154"/>
  <c r="F1012" i="154"/>
  <c r="D1012" i="154"/>
  <c r="E1012" i="154" s="1"/>
  <c r="B1012" i="154"/>
  <c r="J1011" i="154"/>
  <c r="H1011" i="154"/>
  <c r="F1011" i="154"/>
  <c r="D1011" i="154"/>
  <c r="E1011" i="154" s="1"/>
  <c r="B1011" i="154"/>
  <c r="J1010" i="154"/>
  <c r="H1010" i="154"/>
  <c r="F1010" i="154"/>
  <c r="D1010" i="154"/>
  <c r="E1010" i="154" s="1"/>
  <c r="B1010" i="154"/>
  <c r="J1009" i="154"/>
  <c r="H1009" i="154"/>
  <c r="F1009" i="154"/>
  <c r="D1009" i="154"/>
  <c r="E1009" i="154" s="1"/>
  <c r="B1009" i="154"/>
  <c r="J1008" i="154"/>
  <c r="H1008" i="154"/>
  <c r="F1008" i="154"/>
  <c r="D1008" i="154"/>
  <c r="E1008" i="154" s="1"/>
  <c r="B1008" i="154"/>
  <c r="J1007" i="154"/>
  <c r="H1007" i="154"/>
  <c r="F1007" i="154"/>
  <c r="D1007" i="154"/>
  <c r="E1007" i="154" s="1"/>
  <c r="B1007" i="154"/>
  <c r="J1006" i="154"/>
  <c r="H1006" i="154"/>
  <c r="F1006" i="154"/>
  <c r="D1006" i="154"/>
  <c r="E1006" i="154" s="1"/>
  <c r="B1006" i="154"/>
  <c r="J1005" i="154"/>
  <c r="H1005" i="154"/>
  <c r="F1005" i="154"/>
  <c r="D1005" i="154"/>
  <c r="E1005" i="154" s="1"/>
  <c r="B1005" i="154"/>
  <c r="J1004" i="154"/>
  <c r="H1004" i="154"/>
  <c r="F1004" i="154"/>
  <c r="D1004" i="154"/>
  <c r="E1004" i="154" s="1"/>
  <c r="B1004" i="154"/>
  <c r="J1003" i="154"/>
  <c r="H1003" i="154"/>
  <c r="F1003" i="154"/>
  <c r="D1003" i="154"/>
  <c r="E1003" i="154" s="1"/>
  <c r="B1003" i="154"/>
  <c r="J1002" i="154"/>
  <c r="H1002" i="154"/>
  <c r="F1002" i="154"/>
  <c r="D1002" i="154"/>
  <c r="E1002" i="154" s="1"/>
  <c r="B1002" i="154"/>
  <c r="J1001" i="154"/>
  <c r="H1001" i="154"/>
  <c r="F1001" i="154"/>
  <c r="D1001" i="154"/>
  <c r="E1001" i="154" s="1"/>
  <c r="B1001" i="154"/>
  <c r="J1000" i="154"/>
  <c r="H1000" i="154"/>
  <c r="F1000" i="154"/>
  <c r="D1000" i="154"/>
  <c r="E1000" i="154" s="1"/>
  <c r="B1000" i="154"/>
  <c r="J999" i="154"/>
  <c r="H999" i="154"/>
  <c r="F999" i="154"/>
  <c r="D999" i="154"/>
  <c r="E999" i="154" s="1"/>
  <c r="B999" i="154"/>
  <c r="J998" i="154"/>
  <c r="H998" i="154"/>
  <c r="F998" i="154"/>
  <c r="D998" i="154"/>
  <c r="E998" i="154" s="1"/>
  <c r="B998" i="154"/>
  <c r="J997" i="154"/>
  <c r="H997" i="154"/>
  <c r="F997" i="154"/>
  <c r="D997" i="154"/>
  <c r="E997" i="154" s="1"/>
  <c r="B997" i="154"/>
  <c r="J996" i="154"/>
  <c r="H996" i="154"/>
  <c r="F996" i="154"/>
  <c r="D996" i="154"/>
  <c r="E996" i="154" s="1"/>
  <c r="B996" i="154"/>
  <c r="J995" i="154"/>
  <c r="H995" i="154"/>
  <c r="F995" i="154"/>
  <c r="D995" i="154"/>
  <c r="E995" i="154" s="1"/>
  <c r="B995" i="154"/>
  <c r="J994" i="154"/>
  <c r="H994" i="154"/>
  <c r="F994" i="154"/>
  <c r="D994" i="154"/>
  <c r="E994" i="154" s="1"/>
  <c r="B994" i="154"/>
  <c r="J993" i="154"/>
  <c r="H993" i="154"/>
  <c r="F993" i="154"/>
  <c r="D993" i="154"/>
  <c r="E993" i="154" s="1"/>
  <c r="B993" i="154"/>
  <c r="J992" i="154"/>
  <c r="H992" i="154"/>
  <c r="F992" i="154"/>
  <c r="D992" i="154"/>
  <c r="E992" i="154" s="1"/>
  <c r="B992" i="154"/>
  <c r="J991" i="154"/>
  <c r="H991" i="154"/>
  <c r="F991" i="154"/>
  <c r="D991" i="154"/>
  <c r="E991" i="154" s="1"/>
  <c r="B991" i="154"/>
  <c r="J990" i="154"/>
  <c r="H990" i="154"/>
  <c r="F990" i="154"/>
  <c r="D990" i="154"/>
  <c r="E990" i="154" s="1"/>
  <c r="B990" i="154"/>
  <c r="J989" i="154"/>
  <c r="H989" i="154"/>
  <c r="F989" i="154"/>
  <c r="D989" i="154"/>
  <c r="E989" i="154" s="1"/>
  <c r="B989" i="154"/>
  <c r="J988" i="154"/>
  <c r="H988" i="154"/>
  <c r="F988" i="154"/>
  <c r="D988" i="154"/>
  <c r="E988" i="154" s="1"/>
  <c r="B988" i="154"/>
  <c r="J987" i="154"/>
  <c r="H987" i="154"/>
  <c r="F987" i="154"/>
  <c r="D987" i="154"/>
  <c r="E987" i="154" s="1"/>
  <c r="B987" i="154"/>
  <c r="J986" i="154"/>
  <c r="H986" i="154"/>
  <c r="F986" i="154"/>
  <c r="D986" i="154"/>
  <c r="E986" i="154" s="1"/>
  <c r="B986" i="154"/>
  <c r="J985" i="154"/>
  <c r="H985" i="154"/>
  <c r="F985" i="154"/>
  <c r="D985" i="154"/>
  <c r="E985" i="154" s="1"/>
  <c r="B985" i="154"/>
  <c r="J984" i="154"/>
  <c r="H984" i="154"/>
  <c r="F984" i="154"/>
  <c r="D984" i="154"/>
  <c r="E984" i="154" s="1"/>
  <c r="B984" i="154"/>
  <c r="J983" i="154"/>
  <c r="H983" i="154"/>
  <c r="F983" i="154"/>
  <c r="D983" i="154"/>
  <c r="E983" i="154" s="1"/>
  <c r="B983" i="154"/>
  <c r="J982" i="154"/>
  <c r="H982" i="154"/>
  <c r="F982" i="154"/>
  <c r="D982" i="154"/>
  <c r="E982" i="154" s="1"/>
  <c r="B982" i="154"/>
  <c r="J981" i="154"/>
  <c r="H981" i="154"/>
  <c r="F981" i="154"/>
  <c r="D981" i="154"/>
  <c r="E981" i="154" s="1"/>
  <c r="B981" i="154"/>
  <c r="J980" i="154"/>
  <c r="B980" i="154"/>
  <c r="J979" i="154"/>
  <c r="B979" i="154"/>
  <c r="J978" i="154"/>
  <c r="B978" i="154"/>
  <c r="J977" i="154"/>
  <c r="B977" i="154"/>
  <c r="J976" i="154"/>
  <c r="B976" i="154"/>
  <c r="J975" i="154"/>
  <c r="B975" i="154"/>
  <c r="J974" i="154"/>
  <c r="B974" i="154"/>
  <c r="J973" i="154"/>
  <c r="B973" i="154"/>
  <c r="J972" i="154"/>
  <c r="B972" i="154"/>
  <c r="J971" i="154"/>
  <c r="B971" i="154"/>
  <c r="J970" i="154"/>
  <c r="B970" i="154"/>
  <c r="J969" i="154"/>
  <c r="B969" i="154"/>
  <c r="J968" i="154"/>
  <c r="B968" i="154"/>
  <c r="J967" i="154"/>
  <c r="B967" i="154"/>
  <c r="J966" i="154"/>
  <c r="B966" i="154"/>
  <c r="J965" i="154"/>
  <c r="B965" i="154"/>
  <c r="J964" i="154"/>
  <c r="B964" i="154"/>
  <c r="J963" i="154"/>
  <c r="B963" i="154"/>
  <c r="J962" i="154"/>
  <c r="B962" i="154"/>
  <c r="J961" i="154"/>
  <c r="B961" i="154"/>
  <c r="J960" i="154"/>
  <c r="B960" i="154"/>
  <c r="J959" i="154"/>
  <c r="B959" i="154"/>
  <c r="J958" i="154"/>
  <c r="B958" i="154"/>
  <c r="J957" i="154"/>
  <c r="B957" i="154"/>
  <c r="J956" i="154"/>
  <c r="B956" i="154"/>
  <c r="J955" i="154"/>
  <c r="B955" i="154"/>
  <c r="J954" i="154"/>
  <c r="B954" i="154"/>
  <c r="J953" i="154"/>
  <c r="B953" i="154"/>
  <c r="J952" i="154"/>
  <c r="B952" i="154"/>
  <c r="J951" i="154"/>
  <c r="B951" i="154"/>
  <c r="J950" i="154"/>
  <c r="B950" i="154"/>
  <c r="J949" i="154"/>
  <c r="B949" i="154"/>
  <c r="J948" i="154"/>
  <c r="B948" i="154"/>
  <c r="J947" i="154"/>
  <c r="B947" i="154"/>
  <c r="J946" i="154"/>
  <c r="B946" i="154"/>
  <c r="J945" i="154"/>
  <c r="B945" i="154"/>
  <c r="J944" i="154"/>
  <c r="B944" i="154"/>
  <c r="J943" i="154"/>
  <c r="B943" i="154"/>
  <c r="J942" i="154"/>
  <c r="B942" i="154"/>
  <c r="J941" i="154"/>
  <c r="B941" i="154"/>
  <c r="J940" i="154"/>
  <c r="B940" i="154"/>
  <c r="J939" i="154"/>
  <c r="B939" i="154"/>
  <c r="J938" i="154"/>
  <c r="B938" i="154"/>
  <c r="J937" i="154"/>
  <c r="B937" i="154"/>
  <c r="J936" i="154"/>
  <c r="B936" i="154"/>
  <c r="J935" i="154"/>
  <c r="B935" i="154"/>
  <c r="J934" i="154"/>
  <c r="B934" i="154"/>
  <c r="J933" i="154"/>
  <c r="B933" i="154"/>
  <c r="J932" i="154"/>
  <c r="B932" i="154"/>
  <c r="J931" i="154"/>
  <c r="B931" i="154"/>
  <c r="J930" i="154"/>
  <c r="B930" i="154"/>
  <c r="J929" i="154"/>
  <c r="B929" i="154"/>
  <c r="J928" i="154"/>
  <c r="B928" i="154"/>
  <c r="J927" i="154"/>
  <c r="B927" i="154"/>
  <c r="J926" i="154"/>
  <c r="B926" i="154"/>
  <c r="J925" i="154"/>
  <c r="B925" i="154"/>
  <c r="J924" i="154"/>
  <c r="B924" i="154"/>
  <c r="J923" i="154"/>
  <c r="B923" i="154"/>
  <c r="J922" i="154"/>
  <c r="B922" i="154"/>
  <c r="J921" i="154"/>
  <c r="B921" i="154"/>
  <c r="J920" i="154"/>
  <c r="B920" i="154"/>
  <c r="J919" i="154"/>
  <c r="B919" i="154"/>
  <c r="J918" i="154"/>
  <c r="B918" i="154"/>
  <c r="J917" i="154"/>
  <c r="B917" i="154"/>
  <c r="J916" i="154"/>
  <c r="B916" i="154"/>
  <c r="J915" i="154"/>
  <c r="B915" i="154"/>
  <c r="J914" i="154"/>
  <c r="B914" i="154"/>
  <c r="J913" i="154"/>
  <c r="B913" i="154"/>
  <c r="J912" i="154"/>
  <c r="B912" i="154"/>
  <c r="J911" i="154"/>
  <c r="B911" i="154"/>
  <c r="J910" i="154"/>
  <c r="B910" i="154"/>
  <c r="J909" i="154"/>
  <c r="B909" i="154"/>
  <c r="J908" i="154"/>
  <c r="B908" i="154"/>
  <c r="J907" i="154"/>
  <c r="B907" i="154"/>
  <c r="J906" i="154"/>
  <c r="B906" i="154"/>
  <c r="J905" i="154"/>
  <c r="B905" i="154"/>
  <c r="J904" i="154"/>
  <c r="B904" i="154"/>
  <c r="J903" i="154"/>
  <c r="B903" i="154"/>
  <c r="J902" i="154"/>
  <c r="B902" i="154"/>
  <c r="J901" i="154"/>
  <c r="B901" i="154"/>
  <c r="J900" i="154"/>
  <c r="B900" i="154"/>
  <c r="J899" i="154"/>
  <c r="B899" i="154"/>
  <c r="J898" i="154"/>
  <c r="B898" i="154"/>
  <c r="J897" i="154"/>
  <c r="B897" i="154"/>
  <c r="J896" i="154"/>
  <c r="B896" i="154"/>
  <c r="J895" i="154"/>
  <c r="B895" i="154"/>
  <c r="J894" i="154"/>
  <c r="B894" i="154"/>
  <c r="J893" i="154"/>
  <c r="B893" i="154"/>
  <c r="J892" i="154"/>
  <c r="B892" i="154"/>
  <c r="J891" i="154"/>
  <c r="B891" i="154"/>
  <c r="J890" i="154"/>
  <c r="B890" i="154"/>
  <c r="J889" i="154"/>
  <c r="B889" i="154"/>
  <c r="J888" i="154"/>
  <c r="B888" i="154"/>
  <c r="J887" i="154"/>
  <c r="B887" i="154"/>
  <c r="J886" i="154"/>
  <c r="B886" i="154"/>
  <c r="J885" i="154"/>
  <c r="B885" i="154"/>
  <c r="J884" i="154"/>
  <c r="B884" i="154"/>
  <c r="J883" i="154"/>
  <c r="B883" i="154"/>
  <c r="J882" i="154"/>
  <c r="B882" i="154"/>
  <c r="J881" i="154"/>
  <c r="B881" i="154"/>
  <c r="J880" i="154"/>
  <c r="B880" i="154"/>
  <c r="J879" i="154"/>
  <c r="B879" i="154"/>
  <c r="J878" i="154"/>
  <c r="B878" i="154"/>
  <c r="J877" i="154"/>
  <c r="B877" i="154"/>
  <c r="J876" i="154"/>
  <c r="B876" i="154"/>
  <c r="J875" i="154"/>
  <c r="B875" i="154"/>
  <c r="J874" i="154"/>
  <c r="B874" i="154"/>
  <c r="J873" i="154"/>
  <c r="B873" i="154"/>
  <c r="J872" i="154"/>
  <c r="B872" i="154"/>
  <c r="J871" i="154"/>
  <c r="B871" i="154"/>
  <c r="J870" i="154"/>
  <c r="B870" i="154"/>
  <c r="J869" i="154"/>
  <c r="B869" i="154"/>
  <c r="J868" i="154"/>
  <c r="B868" i="154"/>
  <c r="J867" i="154"/>
  <c r="B867" i="154"/>
  <c r="J866" i="154"/>
  <c r="B866" i="154"/>
  <c r="J865" i="154"/>
  <c r="B865" i="154"/>
  <c r="J864" i="154"/>
  <c r="B864" i="154"/>
  <c r="J863" i="154"/>
  <c r="B863" i="154"/>
  <c r="J862" i="154"/>
  <c r="B862" i="154"/>
  <c r="J861" i="154"/>
  <c r="B861" i="154"/>
  <c r="J860" i="154"/>
  <c r="B860" i="154"/>
  <c r="J859" i="154"/>
  <c r="B859" i="154"/>
  <c r="J858" i="154"/>
  <c r="B858" i="154"/>
  <c r="J857" i="154"/>
  <c r="B857" i="154"/>
  <c r="J856" i="154"/>
  <c r="B856" i="154"/>
  <c r="J855" i="154"/>
  <c r="B855" i="154"/>
  <c r="J854" i="154"/>
  <c r="B854" i="154"/>
  <c r="J853" i="154"/>
  <c r="B853" i="154"/>
  <c r="J852" i="154"/>
  <c r="B852" i="154"/>
  <c r="J851" i="154"/>
  <c r="B851" i="154"/>
  <c r="J850" i="154"/>
  <c r="B850" i="154"/>
  <c r="J849" i="154"/>
  <c r="B849" i="154"/>
  <c r="J848" i="154"/>
  <c r="B848" i="154"/>
  <c r="J847" i="154"/>
  <c r="B847" i="154"/>
  <c r="J846" i="154"/>
  <c r="B846" i="154"/>
  <c r="J845" i="154"/>
  <c r="B845" i="154"/>
  <c r="J844" i="154"/>
  <c r="B844" i="154"/>
  <c r="J843" i="154"/>
  <c r="B843" i="154"/>
  <c r="J842" i="154"/>
  <c r="B842" i="154"/>
  <c r="J841" i="154"/>
  <c r="B841" i="154"/>
  <c r="J840" i="154"/>
  <c r="B840" i="154"/>
  <c r="J839" i="154"/>
  <c r="B839" i="154"/>
  <c r="J838" i="154"/>
  <c r="B838" i="154"/>
  <c r="J837" i="154"/>
  <c r="B837" i="154"/>
  <c r="J836" i="154"/>
  <c r="B836" i="154"/>
  <c r="J835" i="154"/>
  <c r="B835" i="154"/>
  <c r="J834" i="154"/>
  <c r="B834" i="154"/>
  <c r="J833" i="154"/>
  <c r="B833" i="154"/>
  <c r="J832" i="154"/>
  <c r="B832" i="154"/>
  <c r="J831" i="154"/>
  <c r="B831" i="154"/>
  <c r="J830" i="154"/>
  <c r="B830" i="154"/>
  <c r="J829" i="154"/>
  <c r="B829" i="154"/>
  <c r="J828" i="154"/>
  <c r="B828" i="154"/>
  <c r="J827" i="154"/>
  <c r="B827" i="154"/>
  <c r="J826" i="154"/>
  <c r="B826" i="154"/>
  <c r="J825" i="154"/>
  <c r="B825" i="154"/>
  <c r="J824" i="154"/>
  <c r="B824" i="154"/>
  <c r="J823" i="154"/>
  <c r="B823" i="154"/>
  <c r="J822" i="154"/>
  <c r="B822" i="154"/>
  <c r="J821" i="154"/>
  <c r="B821" i="154"/>
  <c r="J820" i="154"/>
  <c r="B820" i="154"/>
  <c r="J819" i="154"/>
  <c r="B819" i="154"/>
  <c r="J818" i="154"/>
  <c r="B818" i="154"/>
  <c r="J817" i="154"/>
  <c r="B817" i="154"/>
  <c r="J816" i="154"/>
  <c r="B816" i="154"/>
  <c r="J815" i="154"/>
  <c r="B815" i="154"/>
  <c r="J814" i="154"/>
  <c r="B814" i="154"/>
  <c r="J813" i="154"/>
  <c r="B813" i="154"/>
  <c r="J812" i="154"/>
  <c r="B812" i="154"/>
  <c r="J811" i="154"/>
  <c r="B811" i="154"/>
  <c r="J810" i="154"/>
  <c r="B810" i="154"/>
  <c r="J809" i="154"/>
  <c r="B809" i="154"/>
  <c r="J808" i="154"/>
  <c r="B808" i="154"/>
  <c r="J807" i="154"/>
  <c r="B807" i="154"/>
  <c r="J806" i="154"/>
  <c r="B806" i="154"/>
  <c r="J805" i="154"/>
  <c r="B805" i="154"/>
  <c r="J804" i="154"/>
  <c r="B804" i="154"/>
  <c r="J803" i="154"/>
  <c r="B803" i="154"/>
  <c r="J802" i="154"/>
  <c r="B802" i="154"/>
  <c r="J801" i="154"/>
  <c r="B801" i="154"/>
  <c r="J800" i="154"/>
  <c r="B800" i="154"/>
  <c r="J799" i="154"/>
  <c r="B799" i="154"/>
  <c r="J798" i="154"/>
  <c r="B798" i="154"/>
  <c r="J797" i="154"/>
  <c r="B797" i="154"/>
  <c r="J796" i="154"/>
  <c r="B796" i="154"/>
  <c r="J795" i="154"/>
  <c r="B795" i="154"/>
  <c r="J794" i="154"/>
  <c r="B794" i="154"/>
  <c r="J793" i="154"/>
  <c r="B793" i="154"/>
  <c r="J792" i="154"/>
  <c r="B792" i="154"/>
  <c r="J791" i="154"/>
  <c r="B791" i="154"/>
  <c r="J790" i="154"/>
  <c r="B790" i="154"/>
  <c r="J789" i="154"/>
  <c r="B789" i="154"/>
  <c r="J788" i="154"/>
  <c r="B788" i="154"/>
  <c r="J787" i="154"/>
  <c r="B787" i="154"/>
  <c r="J786" i="154"/>
  <c r="B786" i="154"/>
  <c r="J785" i="154"/>
  <c r="B785" i="154"/>
  <c r="J784" i="154"/>
  <c r="B784" i="154"/>
  <c r="J783" i="154"/>
  <c r="B783" i="154"/>
  <c r="J782" i="154"/>
  <c r="B782" i="154"/>
  <c r="J781" i="154"/>
  <c r="B781" i="154"/>
  <c r="J780" i="154"/>
  <c r="B780" i="154"/>
  <c r="J779" i="154"/>
  <c r="B779" i="154"/>
  <c r="J778" i="154"/>
  <c r="B778" i="154"/>
  <c r="J777" i="154"/>
  <c r="B777" i="154"/>
  <c r="J776" i="154"/>
  <c r="B776" i="154"/>
  <c r="J775" i="154"/>
  <c r="B775" i="154"/>
  <c r="J774" i="154"/>
  <c r="B774" i="154"/>
  <c r="J773" i="154"/>
  <c r="B773" i="154"/>
  <c r="J772" i="154"/>
  <c r="B772" i="154"/>
  <c r="J771" i="154"/>
  <c r="B771" i="154"/>
  <c r="J770" i="154"/>
  <c r="B770" i="154"/>
  <c r="J769" i="154"/>
  <c r="B769" i="154"/>
  <c r="J768" i="154"/>
  <c r="B768" i="154"/>
  <c r="J767" i="154"/>
  <c r="B767" i="154"/>
  <c r="J766" i="154"/>
  <c r="B766" i="154"/>
  <c r="J765" i="154"/>
  <c r="B765" i="154"/>
  <c r="J764" i="154"/>
  <c r="B764" i="154"/>
  <c r="J763" i="154"/>
  <c r="B763" i="154"/>
  <c r="J762" i="154"/>
  <c r="B762" i="154"/>
  <c r="J761" i="154"/>
  <c r="B761" i="154"/>
  <c r="J760" i="154"/>
  <c r="B760" i="154"/>
  <c r="J759" i="154"/>
  <c r="B759" i="154"/>
  <c r="J758" i="154"/>
  <c r="B758" i="154"/>
  <c r="J757" i="154"/>
  <c r="B757" i="154"/>
  <c r="J756" i="154"/>
  <c r="B756" i="154"/>
  <c r="J755" i="154"/>
  <c r="B755" i="154"/>
  <c r="J754" i="154"/>
  <c r="B754" i="154"/>
  <c r="J753" i="154"/>
  <c r="B753" i="154"/>
  <c r="J752" i="154"/>
  <c r="B752" i="154"/>
  <c r="J751" i="154"/>
  <c r="B751" i="154"/>
  <c r="J750" i="154"/>
  <c r="B750" i="154"/>
  <c r="J749" i="154"/>
  <c r="B749" i="154"/>
  <c r="J748" i="154"/>
  <c r="B748" i="154"/>
  <c r="J747" i="154"/>
  <c r="B747" i="154"/>
  <c r="J746" i="154"/>
  <c r="B746" i="154"/>
  <c r="J745" i="154"/>
  <c r="B745" i="154"/>
  <c r="J744" i="154"/>
  <c r="B744" i="154"/>
  <c r="J743" i="154"/>
  <c r="B743" i="154"/>
  <c r="J742" i="154"/>
  <c r="B742" i="154"/>
  <c r="J741" i="154"/>
  <c r="B741" i="154"/>
  <c r="J740" i="154"/>
  <c r="B740" i="154"/>
  <c r="J739" i="154"/>
  <c r="B739" i="154"/>
  <c r="J738" i="154"/>
  <c r="B738" i="154"/>
  <c r="J737" i="154"/>
  <c r="B737" i="154"/>
  <c r="J736" i="154"/>
  <c r="B736" i="154"/>
  <c r="J735" i="154"/>
  <c r="B735" i="154"/>
  <c r="J734" i="154"/>
  <c r="B734" i="154"/>
  <c r="J733" i="154"/>
  <c r="B733" i="154"/>
  <c r="J732" i="154"/>
  <c r="B732" i="154"/>
  <c r="J731" i="154"/>
  <c r="B731" i="154"/>
  <c r="J730" i="154"/>
  <c r="B730" i="154"/>
  <c r="J729" i="154"/>
  <c r="B729" i="154"/>
  <c r="J728" i="154"/>
  <c r="B728" i="154"/>
  <c r="J727" i="154"/>
  <c r="B727" i="154"/>
  <c r="J726" i="154"/>
  <c r="B726" i="154"/>
  <c r="J725" i="154"/>
  <c r="B725" i="154"/>
  <c r="J724" i="154"/>
  <c r="B724" i="154"/>
  <c r="J723" i="154"/>
  <c r="B723" i="154"/>
  <c r="J722" i="154"/>
  <c r="B722" i="154"/>
  <c r="J721" i="154"/>
  <c r="B721" i="154"/>
  <c r="J720" i="154"/>
  <c r="B720" i="154"/>
  <c r="J719" i="154"/>
  <c r="B719" i="154"/>
  <c r="J718" i="154"/>
  <c r="B718" i="154"/>
  <c r="J717" i="154"/>
  <c r="B717" i="154"/>
  <c r="J716" i="154"/>
  <c r="B716" i="154"/>
  <c r="J715" i="154"/>
  <c r="B715" i="154"/>
  <c r="J714" i="154"/>
  <c r="B714" i="154"/>
  <c r="J713" i="154"/>
  <c r="B713" i="154"/>
  <c r="J712" i="154"/>
  <c r="B712" i="154"/>
  <c r="J711" i="154"/>
  <c r="B711" i="154"/>
  <c r="J710" i="154"/>
  <c r="B710" i="154"/>
  <c r="J709" i="154"/>
  <c r="B709" i="154"/>
  <c r="J708" i="154"/>
  <c r="B708" i="154"/>
  <c r="J707" i="154"/>
  <c r="B707" i="154"/>
  <c r="J706" i="154"/>
  <c r="B706" i="154"/>
  <c r="J705" i="154"/>
  <c r="B705" i="154"/>
  <c r="J704" i="154"/>
  <c r="B704" i="154"/>
  <c r="J703" i="154"/>
  <c r="B703" i="154"/>
  <c r="J702" i="154"/>
  <c r="B702" i="154"/>
  <c r="J701" i="154"/>
  <c r="B701" i="154"/>
  <c r="J700" i="154"/>
  <c r="B700" i="154"/>
  <c r="J699" i="154"/>
  <c r="B699" i="154"/>
  <c r="J698" i="154"/>
  <c r="B698" i="154"/>
  <c r="J697" i="154"/>
  <c r="B697" i="154"/>
  <c r="J696" i="154"/>
  <c r="B696" i="154"/>
  <c r="J695" i="154"/>
  <c r="B695" i="154"/>
  <c r="J694" i="154"/>
  <c r="B694" i="154"/>
  <c r="J693" i="154"/>
  <c r="B693" i="154"/>
  <c r="J692" i="154"/>
  <c r="B692" i="154"/>
  <c r="J691" i="154"/>
  <c r="B691" i="154"/>
  <c r="J690" i="154"/>
  <c r="B690" i="154"/>
  <c r="J689" i="154"/>
  <c r="B689" i="154"/>
  <c r="J688" i="154"/>
  <c r="B688" i="154"/>
  <c r="J687" i="154"/>
  <c r="B687" i="154"/>
  <c r="J686" i="154"/>
  <c r="B686" i="154"/>
  <c r="J685" i="154"/>
  <c r="B685" i="154"/>
  <c r="J684" i="154"/>
  <c r="B684" i="154"/>
  <c r="J683" i="154"/>
  <c r="B683" i="154"/>
  <c r="J682" i="154"/>
  <c r="B682" i="154"/>
  <c r="J681" i="154"/>
  <c r="B681" i="154"/>
  <c r="J680" i="154"/>
  <c r="B680" i="154"/>
  <c r="J679" i="154"/>
  <c r="B679" i="154"/>
  <c r="J678" i="154"/>
  <c r="B678" i="154"/>
  <c r="J677" i="154"/>
  <c r="B677" i="154"/>
  <c r="J676" i="154"/>
  <c r="B676" i="154"/>
  <c r="J675" i="154"/>
  <c r="B675" i="154"/>
  <c r="J674" i="154"/>
  <c r="B674" i="154"/>
  <c r="J673" i="154"/>
  <c r="B673" i="154"/>
  <c r="J672" i="154"/>
  <c r="B672" i="154"/>
  <c r="J671" i="154"/>
  <c r="B671" i="154"/>
  <c r="J670" i="154"/>
  <c r="B670" i="154"/>
  <c r="J669" i="154"/>
  <c r="B669" i="154"/>
  <c r="J668" i="154"/>
  <c r="B668" i="154"/>
  <c r="J667" i="154"/>
  <c r="B667" i="154"/>
  <c r="J666" i="154"/>
  <c r="B666" i="154"/>
  <c r="J665" i="154"/>
  <c r="B665" i="154"/>
  <c r="J664" i="154"/>
  <c r="B664" i="154"/>
  <c r="J663" i="154"/>
  <c r="B663" i="154"/>
  <c r="J662" i="154"/>
  <c r="B662" i="154"/>
  <c r="J661" i="154"/>
  <c r="B661" i="154"/>
  <c r="J660" i="154"/>
  <c r="B660" i="154"/>
  <c r="J659" i="154"/>
  <c r="B659" i="154"/>
  <c r="J658" i="154"/>
  <c r="B658" i="154"/>
  <c r="J657" i="154"/>
  <c r="B657" i="154"/>
  <c r="J656" i="154"/>
  <c r="B656" i="154"/>
  <c r="J655" i="154"/>
  <c r="B655" i="154"/>
  <c r="J654" i="154"/>
  <c r="B654" i="154"/>
  <c r="J653" i="154"/>
  <c r="B653" i="154"/>
  <c r="J652" i="154"/>
  <c r="B652" i="154"/>
  <c r="J651" i="154"/>
  <c r="B651" i="154"/>
  <c r="J650" i="154"/>
  <c r="B650" i="154"/>
  <c r="J649" i="154"/>
  <c r="B649" i="154"/>
  <c r="J648" i="154"/>
  <c r="B648" i="154"/>
  <c r="J647" i="154"/>
  <c r="B647" i="154"/>
  <c r="J646" i="154"/>
  <c r="B646" i="154"/>
  <c r="J645" i="154"/>
  <c r="B645" i="154"/>
  <c r="J644" i="154"/>
  <c r="B644" i="154"/>
  <c r="J643" i="154"/>
  <c r="B643" i="154"/>
  <c r="J642" i="154"/>
  <c r="B642" i="154"/>
  <c r="J641" i="154"/>
  <c r="B641" i="154"/>
  <c r="J640" i="154"/>
  <c r="B640" i="154"/>
  <c r="J639" i="154"/>
  <c r="B639" i="154"/>
  <c r="J638" i="154"/>
  <c r="B638" i="154"/>
  <c r="J637" i="154"/>
  <c r="B637" i="154"/>
  <c r="J636" i="154"/>
  <c r="B636" i="154"/>
  <c r="J635" i="154"/>
  <c r="B635" i="154"/>
  <c r="J634" i="154"/>
  <c r="B634" i="154"/>
  <c r="J633" i="154"/>
  <c r="B633" i="154"/>
  <c r="J632" i="154"/>
  <c r="B632" i="154"/>
  <c r="J631" i="154"/>
  <c r="B631" i="154"/>
  <c r="J630" i="154"/>
  <c r="B630" i="154"/>
  <c r="J629" i="154"/>
  <c r="B629" i="154"/>
  <c r="J628" i="154"/>
  <c r="B628" i="154"/>
  <c r="J627" i="154"/>
  <c r="B627" i="154"/>
  <c r="J626" i="154"/>
  <c r="B626" i="154"/>
  <c r="J625" i="154"/>
  <c r="B625" i="154"/>
  <c r="J624" i="154"/>
  <c r="B624" i="154"/>
  <c r="J623" i="154"/>
  <c r="B623" i="154"/>
  <c r="J622" i="154"/>
  <c r="B622" i="154"/>
  <c r="J621" i="154"/>
  <c r="B621" i="154"/>
  <c r="J620" i="154"/>
  <c r="B620" i="154"/>
  <c r="J619" i="154"/>
  <c r="B619" i="154"/>
  <c r="J618" i="154"/>
  <c r="B618" i="154"/>
  <c r="J617" i="154"/>
  <c r="B617" i="154"/>
  <c r="J616" i="154"/>
  <c r="B616" i="154"/>
  <c r="J615" i="154"/>
  <c r="B615" i="154"/>
  <c r="J614" i="154"/>
  <c r="B614" i="154"/>
  <c r="J613" i="154"/>
  <c r="B613" i="154"/>
  <c r="J612" i="154"/>
  <c r="B612" i="154"/>
  <c r="J611" i="154"/>
  <c r="B611" i="154"/>
  <c r="J610" i="154"/>
  <c r="B610" i="154"/>
  <c r="J609" i="154"/>
  <c r="B609" i="154"/>
  <c r="J608" i="154"/>
  <c r="B608" i="154"/>
  <c r="J607" i="154"/>
  <c r="B607" i="154"/>
  <c r="J606" i="154"/>
  <c r="B606" i="154"/>
  <c r="J605" i="154"/>
  <c r="B605" i="154"/>
  <c r="J604" i="154"/>
  <c r="B604" i="154"/>
  <c r="J603" i="154"/>
  <c r="B603" i="154"/>
  <c r="J602" i="154"/>
  <c r="B602" i="154"/>
  <c r="J601" i="154"/>
  <c r="B601" i="154"/>
  <c r="J600" i="154"/>
  <c r="B600" i="154"/>
  <c r="J599" i="154"/>
  <c r="B599" i="154"/>
  <c r="J598" i="154"/>
  <c r="B598" i="154"/>
  <c r="J597" i="154"/>
  <c r="B597" i="154"/>
  <c r="J596" i="154"/>
  <c r="B596" i="154"/>
  <c r="J595" i="154"/>
  <c r="B595" i="154"/>
  <c r="J594" i="154"/>
  <c r="B594" i="154"/>
  <c r="J593" i="154"/>
  <c r="B593" i="154"/>
  <c r="J592" i="154"/>
  <c r="B592" i="154"/>
  <c r="J591" i="154"/>
  <c r="B591" i="154"/>
  <c r="J590" i="154"/>
  <c r="B590" i="154"/>
  <c r="J589" i="154"/>
  <c r="B589" i="154"/>
  <c r="J588" i="154"/>
  <c r="B588" i="154"/>
  <c r="J587" i="154"/>
  <c r="B587" i="154"/>
  <c r="J586" i="154"/>
  <c r="B586" i="154"/>
  <c r="J585" i="154"/>
  <c r="B585" i="154"/>
  <c r="J584" i="154"/>
  <c r="B584" i="154"/>
  <c r="J583" i="154"/>
  <c r="B583" i="154"/>
  <c r="J582" i="154"/>
  <c r="B582" i="154"/>
  <c r="J581" i="154"/>
  <c r="B581" i="154"/>
  <c r="J580" i="154"/>
  <c r="B580" i="154"/>
  <c r="J579" i="154"/>
  <c r="B579" i="154"/>
  <c r="J578" i="154"/>
  <c r="B578" i="154"/>
  <c r="J577" i="154"/>
  <c r="B577" i="154"/>
  <c r="J576" i="154"/>
  <c r="B576" i="154"/>
  <c r="J575" i="154"/>
  <c r="B575" i="154"/>
  <c r="J574" i="154"/>
  <c r="B574" i="154"/>
  <c r="J573" i="154"/>
  <c r="B573" i="154"/>
  <c r="J572" i="154"/>
  <c r="B572" i="154"/>
  <c r="J571" i="154"/>
  <c r="B571" i="154"/>
  <c r="J570" i="154"/>
  <c r="B570" i="154"/>
  <c r="J569" i="154"/>
  <c r="B569" i="154"/>
  <c r="J568" i="154"/>
  <c r="B568" i="154"/>
  <c r="J567" i="154"/>
  <c r="B567" i="154"/>
  <c r="J566" i="154"/>
  <c r="B566" i="154"/>
  <c r="J565" i="154"/>
  <c r="B565" i="154"/>
  <c r="J564" i="154"/>
  <c r="B564" i="154"/>
  <c r="J563" i="154"/>
  <c r="B563" i="154"/>
  <c r="J562" i="154"/>
  <c r="B562" i="154"/>
  <c r="J561" i="154"/>
  <c r="B561" i="154"/>
  <c r="J560" i="154"/>
  <c r="B560" i="154"/>
  <c r="J559" i="154"/>
  <c r="B559" i="154"/>
  <c r="J558" i="154"/>
  <c r="B558" i="154"/>
  <c r="J557" i="154"/>
  <c r="B557" i="154"/>
  <c r="J556" i="154"/>
  <c r="B556" i="154"/>
  <c r="J555" i="154"/>
  <c r="B555" i="154"/>
  <c r="J554" i="154"/>
  <c r="B554" i="154"/>
  <c r="J553" i="154"/>
  <c r="B553" i="154"/>
  <c r="J552" i="154"/>
  <c r="B552" i="154"/>
  <c r="J551" i="154"/>
  <c r="B551" i="154"/>
  <c r="J550" i="154"/>
  <c r="B550" i="154"/>
  <c r="J549" i="154"/>
  <c r="B549" i="154"/>
  <c r="J548" i="154"/>
  <c r="B548" i="154"/>
  <c r="J547" i="154"/>
  <c r="B547" i="154"/>
  <c r="J546" i="154"/>
  <c r="B546" i="154"/>
  <c r="J545" i="154"/>
  <c r="B545" i="154"/>
  <c r="J544" i="154"/>
  <c r="B544" i="154"/>
  <c r="J543" i="154"/>
  <c r="B543" i="154"/>
  <c r="J542" i="154"/>
  <c r="B542" i="154"/>
  <c r="J541" i="154"/>
  <c r="B541" i="154"/>
  <c r="J540" i="154"/>
  <c r="B540" i="154"/>
  <c r="J539" i="154"/>
  <c r="B539" i="154"/>
  <c r="J538" i="154"/>
  <c r="B538" i="154"/>
  <c r="J537" i="154"/>
  <c r="B537" i="154"/>
  <c r="J536" i="154"/>
  <c r="B536" i="154"/>
  <c r="J535" i="154"/>
  <c r="B535" i="154"/>
  <c r="J534" i="154"/>
  <c r="B534" i="154"/>
  <c r="J533" i="154"/>
  <c r="B533" i="154"/>
  <c r="J532" i="154"/>
  <c r="B532" i="154"/>
  <c r="J531" i="154"/>
  <c r="B531" i="154"/>
  <c r="J530" i="154"/>
  <c r="B530" i="154"/>
  <c r="J529" i="154"/>
  <c r="B529" i="154"/>
  <c r="J528" i="154"/>
  <c r="B528" i="154"/>
  <c r="J527" i="154"/>
  <c r="B527" i="154"/>
  <c r="J526" i="154"/>
  <c r="B526" i="154"/>
  <c r="J525" i="154"/>
  <c r="B525" i="154"/>
  <c r="J524" i="154"/>
  <c r="B524" i="154"/>
  <c r="J523" i="154"/>
  <c r="B523" i="154"/>
  <c r="J522" i="154"/>
  <c r="B522" i="154"/>
  <c r="J521" i="154"/>
  <c r="B521" i="154"/>
  <c r="J520" i="154"/>
  <c r="B520" i="154"/>
  <c r="J519" i="154"/>
  <c r="B519" i="154"/>
  <c r="J518" i="154"/>
  <c r="B518" i="154"/>
  <c r="J517" i="154"/>
  <c r="B517" i="154"/>
  <c r="J516" i="154"/>
  <c r="B516" i="154"/>
  <c r="J515" i="154"/>
  <c r="B515" i="154"/>
  <c r="J514" i="154"/>
  <c r="B514" i="154"/>
  <c r="J513" i="154"/>
  <c r="B513" i="154"/>
  <c r="J512" i="154"/>
  <c r="B512" i="154"/>
  <c r="J511" i="154"/>
  <c r="B511" i="154"/>
  <c r="J510" i="154"/>
  <c r="B510" i="154"/>
  <c r="J509" i="154"/>
  <c r="B509" i="154"/>
  <c r="J508" i="154"/>
  <c r="B508" i="154"/>
  <c r="J507" i="154"/>
  <c r="B507" i="154"/>
  <c r="J506" i="154"/>
  <c r="B506" i="154"/>
  <c r="J505" i="154"/>
  <c r="B505" i="154"/>
  <c r="J504" i="154"/>
  <c r="B504" i="154"/>
  <c r="J503" i="154"/>
  <c r="B503" i="154"/>
  <c r="J502" i="154"/>
  <c r="B502" i="154"/>
  <c r="J501" i="154"/>
  <c r="B501" i="154"/>
  <c r="J500" i="154"/>
  <c r="B500" i="154"/>
  <c r="J499" i="154"/>
  <c r="B499" i="154"/>
  <c r="J498" i="154"/>
  <c r="B498" i="154"/>
  <c r="J497" i="154"/>
  <c r="B497" i="154"/>
  <c r="J496" i="154"/>
  <c r="B496" i="154"/>
  <c r="J495" i="154"/>
  <c r="B495" i="154"/>
  <c r="J494" i="154"/>
  <c r="B494" i="154"/>
  <c r="J493" i="154"/>
  <c r="B493" i="154"/>
  <c r="J492" i="154"/>
  <c r="B492" i="154"/>
  <c r="J491" i="154"/>
  <c r="B491" i="154"/>
  <c r="J490" i="154"/>
  <c r="B490" i="154"/>
  <c r="J489" i="154"/>
  <c r="B489" i="154"/>
  <c r="J488" i="154"/>
  <c r="B488" i="154"/>
  <c r="J487" i="154"/>
  <c r="B487" i="154"/>
  <c r="J486" i="154"/>
  <c r="B486" i="154"/>
  <c r="J485" i="154"/>
  <c r="B485" i="154"/>
  <c r="J484" i="154"/>
  <c r="B484" i="154"/>
  <c r="J483" i="154"/>
  <c r="B483" i="154"/>
  <c r="J482" i="154"/>
  <c r="B482" i="154"/>
  <c r="J481" i="154"/>
  <c r="B481" i="154"/>
  <c r="J480" i="154"/>
  <c r="B480" i="154"/>
  <c r="J479" i="154"/>
  <c r="B479" i="154"/>
  <c r="J478" i="154"/>
  <c r="B478" i="154"/>
  <c r="J477" i="154"/>
  <c r="B477" i="154"/>
  <c r="J476" i="154"/>
  <c r="B476" i="154"/>
  <c r="J475" i="154"/>
  <c r="B475" i="154"/>
  <c r="J474" i="154"/>
  <c r="B474" i="154"/>
  <c r="J473" i="154"/>
  <c r="B473" i="154"/>
  <c r="J472" i="154"/>
  <c r="B472" i="154"/>
  <c r="J471" i="154"/>
  <c r="B471" i="154"/>
  <c r="J470" i="154"/>
  <c r="B470" i="154"/>
  <c r="J469" i="154"/>
  <c r="B469" i="154"/>
  <c r="J468" i="154"/>
  <c r="B468" i="154"/>
  <c r="J467" i="154"/>
  <c r="B467" i="154"/>
  <c r="J466" i="154"/>
  <c r="B466" i="154"/>
  <c r="J465" i="154"/>
  <c r="B465" i="154"/>
  <c r="J464" i="154"/>
  <c r="B464" i="154"/>
  <c r="J463" i="154"/>
  <c r="B463" i="154"/>
  <c r="J462" i="154"/>
  <c r="B462" i="154"/>
  <c r="J461" i="154"/>
  <c r="B461" i="154"/>
  <c r="J460" i="154"/>
  <c r="B460" i="154"/>
  <c r="J459" i="154"/>
  <c r="B459" i="154"/>
  <c r="J458" i="154"/>
  <c r="B458" i="154"/>
  <c r="J457" i="154"/>
  <c r="B457" i="154"/>
  <c r="J456" i="154"/>
  <c r="B456" i="154"/>
  <c r="J455" i="154"/>
  <c r="B455" i="154"/>
  <c r="J454" i="154"/>
  <c r="B454" i="154"/>
  <c r="J453" i="154"/>
  <c r="B453" i="154"/>
  <c r="J452" i="154"/>
  <c r="B452" i="154"/>
  <c r="J451" i="154"/>
  <c r="B451" i="154"/>
  <c r="J450" i="154"/>
  <c r="B450" i="154"/>
  <c r="J449" i="154"/>
  <c r="B449" i="154"/>
  <c r="J448" i="154"/>
  <c r="B448" i="154"/>
  <c r="J447" i="154"/>
  <c r="B447" i="154"/>
  <c r="J446" i="154"/>
  <c r="B446" i="154"/>
  <c r="J445" i="154"/>
  <c r="B445" i="154"/>
  <c r="J444" i="154"/>
  <c r="B444" i="154"/>
  <c r="J443" i="154"/>
  <c r="B443" i="154"/>
  <c r="J442" i="154"/>
  <c r="B442" i="154"/>
  <c r="J441" i="154"/>
  <c r="B441" i="154"/>
  <c r="J440" i="154"/>
  <c r="B440" i="154"/>
  <c r="J439" i="154"/>
  <c r="B439" i="154"/>
  <c r="J438" i="154"/>
  <c r="B438" i="154"/>
  <c r="J437" i="154"/>
  <c r="B437" i="154"/>
  <c r="J436" i="154"/>
  <c r="B436" i="154"/>
  <c r="J435" i="154"/>
  <c r="B435" i="154"/>
  <c r="J434" i="154"/>
  <c r="B434" i="154"/>
  <c r="J433" i="154"/>
  <c r="B433" i="154"/>
  <c r="J432" i="154"/>
  <c r="B432" i="154"/>
  <c r="J431" i="154"/>
  <c r="B431" i="154"/>
  <c r="J430" i="154"/>
  <c r="B430" i="154"/>
  <c r="J429" i="154"/>
  <c r="B429" i="154"/>
  <c r="J428" i="154"/>
  <c r="B428" i="154"/>
  <c r="J427" i="154"/>
  <c r="B427" i="154"/>
  <c r="J426" i="154"/>
  <c r="B426" i="154"/>
  <c r="J425" i="154"/>
  <c r="B425" i="154"/>
  <c r="J424" i="154"/>
  <c r="B424" i="154"/>
  <c r="J423" i="154"/>
  <c r="B423" i="154"/>
  <c r="J422" i="154"/>
  <c r="B422" i="154"/>
  <c r="J421" i="154"/>
  <c r="B421" i="154"/>
  <c r="J420" i="154"/>
  <c r="B420" i="154"/>
  <c r="J419" i="154"/>
  <c r="B419" i="154"/>
  <c r="J418" i="154"/>
  <c r="B418" i="154"/>
  <c r="J417" i="154"/>
  <c r="B417" i="154"/>
  <c r="J416" i="154"/>
  <c r="B416" i="154"/>
  <c r="J415" i="154"/>
  <c r="B415" i="154"/>
  <c r="J414" i="154"/>
  <c r="B414" i="154"/>
  <c r="J413" i="154"/>
  <c r="B413" i="154"/>
  <c r="J412" i="154"/>
  <c r="B412" i="154"/>
  <c r="J411" i="154"/>
  <c r="B411" i="154"/>
  <c r="J410" i="154"/>
  <c r="B410" i="154"/>
  <c r="J409" i="154"/>
  <c r="B409" i="154"/>
  <c r="J408" i="154"/>
  <c r="B408" i="154"/>
  <c r="J407" i="154"/>
  <c r="B407" i="154"/>
  <c r="J406" i="154"/>
  <c r="B406" i="154"/>
  <c r="J405" i="154"/>
  <c r="B405" i="154"/>
  <c r="J404" i="154"/>
  <c r="B404" i="154"/>
  <c r="J403" i="154"/>
  <c r="B403" i="154"/>
  <c r="J402" i="154"/>
  <c r="B402" i="154"/>
  <c r="J401" i="154"/>
  <c r="B401" i="154"/>
  <c r="J400" i="154"/>
  <c r="B400" i="154"/>
  <c r="J399" i="154"/>
  <c r="B399" i="154"/>
  <c r="J398" i="154"/>
  <c r="B398" i="154"/>
  <c r="J397" i="154"/>
  <c r="B397" i="154"/>
  <c r="J396" i="154"/>
  <c r="B396" i="154"/>
  <c r="J395" i="154"/>
  <c r="B395" i="154"/>
  <c r="J394" i="154"/>
  <c r="B394" i="154"/>
  <c r="J393" i="154"/>
  <c r="B393" i="154"/>
  <c r="J392" i="154"/>
  <c r="B392" i="154"/>
  <c r="J391" i="154"/>
  <c r="B391" i="154"/>
  <c r="J390" i="154"/>
  <c r="B390" i="154"/>
  <c r="J389" i="154"/>
  <c r="B389" i="154"/>
  <c r="J388" i="154"/>
  <c r="B388" i="154"/>
  <c r="J387" i="154"/>
  <c r="B387" i="154"/>
  <c r="J386" i="154"/>
  <c r="B386" i="154"/>
  <c r="J385" i="154"/>
  <c r="B385" i="154"/>
  <c r="J384" i="154"/>
  <c r="B384" i="154"/>
  <c r="J383" i="154"/>
  <c r="B383" i="154"/>
  <c r="J382" i="154"/>
  <c r="B382" i="154"/>
  <c r="J381" i="154"/>
  <c r="B381" i="154"/>
  <c r="J380" i="154"/>
  <c r="B380" i="154"/>
  <c r="J379" i="154"/>
  <c r="B379" i="154"/>
  <c r="J378" i="154"/>
  <c r="B378" i="154"/>
  <c r="J377" i="154"/>
  <c r="B377" i="154"/>
  <c r="J376" i="154"/>
  <c r="B376" i="154"/>
  <c r="J375" i="154"/>
  <c r="B375" i="154"/>
  <c r="J374" i="154"/>
  <c r="B374" i="154"/>
  <c r="J373" i="154"/>
  <c r="B373" i="154"/>
  <c r="J372" i="154"/>
  <c r="B372" i="154"/>
  <c r="J371" i="154"/>
  <c r="B371" i="154"/>
  <c r="J370" i="154"/>
  <c r="B370" i="154"/>
  <c r="J369" i="154"/>
  <c r="B369" i="154"/>
  <c r="J368" i="154"/>
  <c r="B368" i="154"/>
  <c r="J367" i="154"/>
  <c r="B367" i="154"/>
  <c r="J366" i="154"/>
  <c r="B366" i="154"/>
  <c r="J365" i="154"/>
  <c r="B365" i="154"/>
  <c r="J364" i="154"/>
  <c r="B364" i="154"/>
  <c r="J363" i="154"/>
  <c r="B363" i="154"/>
  <c r="J362" i="154"/>
  <c r="B362" i="154"/>
  <c r="J361" i="154"/>
  <c r="B361" i="154"/>
  <c r="J360" i="154"/>
  <c r="B360" i="154"/>
  <c r="J359" i="154"/>
  <c r="B359" i="154"/>
  <c r="J358" i="154"/>
  <c r="B358" i="154"/>
  <c r="J357" i="154"/>
  <c r="B357" i="154"/>
  <c r="J356" i="154"/>
  <c r="B356" i="154"/>
  <c r="J355" i="154"/>
  <c r="B355" i="154"/>
  <c r="J354" i="154"/>
  <c r="B354" i="154"/>
  <c r="J353" i="154"/>
  <c r="B353" i="154"/>
  <c r="J352" i="154"/>
  <c r="B352" i="154"/>
  <c r="J351" i="154"/>
  <c r="B351" i="154"/>
  <c r="J350" i="154"/>
  <c r="B350" i="154"/>
  <c r="J349" i="154"/>
  <c r="B349" i="154"/>
  <c r="J348" i="154"/>
  <c r="B348" i="154"/>
  <c r="J347" i="154"/>
  <c r="B347" i="154"/>
  <c r="J346" i="154"/>
  <c r="B346" i="154"/>
  <c r="J345" i="154"/>
  <c r="B345" i="154"/>
  <c r="J344" i="154"/>
  <c r="B344" i="154"/>
  <c r="J343" i="154"/>
  <c r="B343" i="154"/>
  <c r="J342" i="154"/>
  <c r="B342" i="154"/>
  <c r="J341" i="154"/>
  <c r="B341" i="154"/>
  <c r="J340" i="154"/>
  <c r="B340" i="154"/>
  <c r="J339" i="154"/>
  <c r="B339" i="154"/>
  <c r="J338" i="154"/>
  <c r="B338" i="154"/>
  <c r="J337" i="154"/>
  <c r="B337" i="154"/>
  <c r="J336" i="154"/>
  <c r="B336" i="154"/>
  <c r="J335" i="154"/>
  <c r="B335" i="154"/>
  <c r="J334" i="154"/>
  <c r="B334" i="154"/>
  <c r="J333" i="154"/>
  <c r="B333" i="154"/>
  <c r="J332" i="154"/>
  <c r="B332" i="154"/>
  <c r="J331" i="154"/>
  <c r="B331" i="154"/>
  <c r="J330" i="154"/>
  <c r="B330" i="154"/>
  <c r="J329" i="154"/>
  <c r="B329" i="154"/>
  <c r="J328" i="154"/>
  <c r="B328" i="154"/>
  <c r="J327" i="154"/>
  <c r="B327" i="154"/>
  <c r="J326" i="154"/>
  <c r="B326" i="154"/>
  <c r="J325" i="154"/>
  <c r="B325" i="154"/>
  <c r="J324" i="154"/>
  <c r="B324" i="154"/>
  <c r="J323" i="154"/>
  <c r="B323" i="154"/>
  <c r="J322" i="154"/>
  <c r="B322" i="154"/>
  <c r="J321" i="154"/>
  <c r="B321" i="154"/>
  <c r="J320" i="154"/>
  <c r="B320" i="154"/>
  <c r="J319" i="154"/>
  <c r="B319" i="154"/>
  <c r="J318" i="154"/>
  <c r="B318" i="154"/>
  <c r="J317" i="154"/>
  <c r="B317" i="154"/>
  <c r="J316" i="154"/>
  <c r="B316" i="154"/>
  <c r="J315" i="154"/>
  <c r="B315" i="154"/>
  <c r="J314" i="154"/>
  <c r="B314" i="154"/>
  <c r="J313" i="154"/>
  <c r="B313" i="154"/>
  <c r="J312" i="154"/>
  <c r="B312" i="154"/>
  <c r="J311" i="154"/>
  <c r="B311" i="154"/>
  <c r="J310" i="154"/>
  <c r="B310" i="154"/>
  <c r="J309" i="154"/>
  <c r="B309" i="154"/>
  <c r="J308" i="154"/>
  <c r="B308" i="154"/>
  <c r="J307" i="154"/>
  <c r="B307" i="154"/>
  <c r="J306" i="154"/>
  <c r="B306" i="154"/>
  <c r="J305" i="154"/>
  <c r="B305" i="154"/>
  <c r="J304" i="154"/>
  <c r="B304" i="154"/>
  <c r="J303" i="154"/>
  <c r="B303" i="154"/>
  <c r="J302" i="154"/>
  <c r="B302" i="154"/>
  <c r="J301" i="154"/>
  <c r="B301" i="154"/>
  <c r="J300" i="154"/>
  <c r="B300" i="154"/>
  <c r="J299" i="154"/>
  <c r="B299" i="154"/>
  <c r="J298" i="154"/>
  <c r="B298" i="154"/>
  <c r="J297" i="154"/>
  <c r="B297" i="154"/>
  <c r="J296" i="154"/>
  <c r="B296" i="154"/>
  <c r="J295" i="154"/>
  <c r="B295" i="154"/>
  <c r="J294" i="154"/>
  <c r="B294" i="154"/>
  <c r="J293" i="154"/>
  <c r="B293" i="154"/>
  <c r="J292" i="154"/>
  <c r="B292" i="154"/>
  <c r="J291" i="154"/>
  <c r="B291" i="154"/>
  <c r="J290" i="154"/>
  <c r="B290" i="154"/>
  <c r="J289" i="154"/>
  <c r="B289" i="154"/>
  <c r="J288" i="154"/>
  <c r="B288" i="154"/>
  <c r="J287" i="154"/>
  <c r="B287" i="154"/>
  <c r="J286" i="154"/>
  <c r="B286" i="154"/>
  <c r="J285" i="154"/>
  <c r="B285" i="154"/>
  <c r="J284" i="154"/>
  <c r="B284" i="154"/>
  <c r="J283" i="154"/>
  <c r="B283" i="154"/>
  <c r="J282" i="154"/>
  <c r="B282" i="154"/>
  <c r="J281" i="154"/>
  <c r="B281" i="154"/>
  <c r="J280" i="154"/>
  <c r="B280" i="154"/>
  <c r="J279" i="154"/>
  <c r="B279" i="154"/>
  <c r="J278" i="154"/>
  <c r="B278" i="154"/>
  <c r="J277" i="154"/>
  <c r="B277" i="154"/>
  <c r="J276" i="154"/>
  <c r="B276" i="154"/>
  <c r="J275" i="154"/>
  <c r="B275" i="154"/>
  <c r="J274" i="154"/>
  <c r="B274" i="154"/>
  <c r="J273" i="154"/>
  <c r="B273" i="154"/>
  <c r="J272" i="154"/>
  <c r="B272" i="154"/>
  <c r="J271" i="154"/>
  <c r="B271" i="154"/>
  <c r="J270" i="154"/>
  <c r="B270" i="154"/>
  <c r="J269" i="154"/>
  <c r="B269" i="154"/>
  <c r="J268" i="154"/>
  <c r="B268" i="154"/>
  <c r="J267" i="154"/>
  <c r="B267" i="154"/>
  <c r="J266" i="154"/>
  <c r="B266" i="154"/>
  <c r="J265" i="154"/>
  <c r="B265" i="154"/>
  <c r="J264" i="154"/>
  <c r="B264" i="154"/>
  <c r="J263" i="154"/>
  <c r="B263" i="154"/>
  <c r="J262" i="154"/>
  <c r="B262" i="154"/>
  <c r="J261" i="154"/>
  <c r="B261" i="154"/>
  <c r="J260" i="154"/>
  <c r="B260" i="154"/>
  <c r="J259" i="154"/>
  <c r="B259" i="154"/>
  <c r="J258" i="154"/>
  <c r="B258" i="154"/>
  <c r="J257" i="154"/>
  <c r="B257" i="154"/>
  <c r="J256" i="154"/>
  <c r="B256" i="154"/>
  <c r="J255" i="154"/>
  <c r="B255" i="154"/>
  <c r="J254" i="154"/>
  <c r="B254" i="154"/>
  <c r="J253" i="154"/>
  <c r="B253" i="154"/>
  <c r="J252" i="154"/>
  <c r="B252" i="154"/>
  <c r="J251" i="154"/>
  <c r="B251" i="154"/>
  <c r="J250" i="154"/>
  <c r="B250" i="154"/>
  <c r="J249" i="154"/>
  <c r="B249" i="154"/>
  <c r="J248" i="154"/>
  <c r="B248" i="154"/>
  <c r="J247" i="154"/>
  <c r="B247" i="154"/>
  <c r="J246" i="154"/>
  <c r="B246" i="154"/>
  <c r="J245" i="154"/>
  <c r="B245" i="154"/>
  <c r="J244" i="154"/>
  <c r="B244" i="154"/>
  <c r="J243" i="154"/>
  <c r="B243" i="154"/>
  <c r="J242" i="154"/>
  <c r="B242" i="154"/>
  <c r="J241" i="154"/>
  <c r="B241" i="154"/>
  <c r="J240" i="154"/>
  <c r="B240" i="154"/>
  <c r="J239" i="154"/>
  <c r="B239" i="154"/>
  <c r="J238" i="154"/>
  <c r="B238" i="154"/>
  <c r="J237" i="154"/>
  <c r="B237" i="154"/>
  <c r="J236" i="154"/>
  <c r="B236" i="154"/>
  <c r="J235" i="154"/>
  <c r="B235" i="154"/>
  <c r="J234" i="154"/>
  <c r="B234" i="154"/>
  <c r="J233" i="154"/>
  <c r="B233" i="154"/>
  <c r="J232" i="154"/>
  <c r="B232" i="154"/>
  <c r="J231" i="154"/>
  <c r="B231" i="154"/>
  <c r="J230" i="154"/>
  <c r="B230" i="154"/>
  <c r="J229" i="154"/>
  <c r="B229" i="154"/>
  <c r="J228" i="154"/>
  <c r="B228" i="154"/>
  <c r="J227" i="154"/>
  <c r="B227" i="154"/>
  <c r="J226" i="154"/>
  <c r="B226" i="154"/>
  <c r="J225" i="154"/>
  <c r="B225" i="154"/>
  <c r="J224" i="154"/>
  <c r="B224" i="154"/>
  <c r="J223" i="154"/>
  <c r="B223" i="154"/>
  <c r="J222" i="154"/>
  <c r="B222" i="154"/>
  <c r="J221" i="154"/>
  <c r="B221" i="154"/>
  <c r="J220" i="154"/>
  <c r="B220" i="154"/>
  <c r="J219" i="154"/>
  <c r="B219" i="154"/>
  <c r="J218" i="154"/>
  <c r="B218" i="154"/>
  <c r="J217" i="154"/>
  <c r="B217" i="154"/>
  <c r="J216" i="154"/>
  <c r="B216" i="154"/>
  <c r="J215" i="154"/>
  <c r="B215" i="154"/>
  <c r="J214" i="154"/>
  <c r="B214" i="154"/>
  <c r="J213" i="154"/>
  <c r="B213" i="154"/>
  <c r="J212" i="154"/>
  <c r="B212" i="154"/>
  <c r="J211" i="154"/>
  <c r="B211" i="154"/>
  <c r="J210" i="154"/>
  <c r="B210" i="154"/>
  <c r="J209" i="154"/>
  <c r="B209" i="154"/>
  <c r="J208" i="154"/>
  <c r="B208" i="154"/>
  <c r="J207" i="154"/>
  <c r="B207" i="154"/>
  <c r="J206" i="154"/>
  <c r="B206" i="154"/>
  <c r="J205" i="154"/>
  <c r="B205" i="154"/>
  <c r="J204" i="154"/>
  <c r="B204" i="154"/>
  <c r="J203" i="154"/>
  <c r="B203" i="154"/>
  <c r="J202" i="154"/>
  <c r="B202" i="154"/>
  <c r="J201" i="154"/>
  <c r="B201" i="154"/>
  <c r="J200" i="154"/>
  <c r="B200" i="154"/>
  <c r="J199" i="154"/>
  <c r="B199" i="154"/>
  <c r="J198" i="154"/>
  <c r="B198" i="154"/>
  <c r="J197" i="154"/>
  <c r="B197" i="154"/>
  <c r="J196" i="154"/>
  <c r="B196" i="154"/>
  <c r="J195" i="154"/>
  <c r="B195" i="154"/>
  <c r="J194" i="154"/>
  <c r="B194" i="154"/>
  <c r="J193" i="154"/>
  <c r="B193" i="154"/>
  <c r="J192" i="154"/>
  <c r="B192" i="154"/>
  <c r="J191" i="154"/>
  <c r="B191" i="154"/>
  <c r="J190" i="154"/>
  <c r="B190" i="154"/>
  <c r="J189" i="154"/>
  <c r="B189" i="154"/>
  <c r="J188" i="154"/>
  <c r="B188" i="154"/>
  <c r="J187" i="154"/>
  <c r="B187" i="154"/>
  <c r="J186" i="154"/>
  <c r="B186" i="154"/>
  <c r="J185" i="154"/>
  <c r="B185" i="154"/>
  <c r="J184" i="154"/>
  <c r="B184" i="154"/>
  <c r="J183" i="154"/>
  <c r="B183" i="154"/>
  <c r="J182" i="154"/>
  <c r="B182" i="154"/>
  <c r="J181" i="154"/>
  <c r="B181" i="154"/>
  <c r="J180" i="154"/>
  <c r="B180" i="154"/>
  <c r="J179" i="154"/>
  <c r="B179" i="154"/>
  <c r="J178" i="154"/>
  <c r="B178" i="154"/>
  <c r="J177" i="154"/>
  <c r="B177" i="154"/>
  <c r="J176" i="154"/>
  <c r="B176" i="154"/>
  <c r="J175" i="154"/>
  <c r="B175" i="154"/>
  <c r="J174" i="154"/>
  <c r="B174" i="154"/>
  <c r="J173" i="154"/>
  <c r="B173" i="154"/>
  <c r="J172" i="154"/>
  <c r="B172" i="154"/>
  <c r="J171" i="154"/>
  <c r="B171" i="154"/>
  <c r="J170" i="154"/>
  <c r="B170" i="154"/>
  <c r="J169" i="154"/>
  <c r="B169" i="154"/>
  <c r="J168" i="154"/>
  <c r="B168" i="154"/>
  <c r="J167" i="154"/>
  <c r="B167" i="154"/>
  <c r="J166" i="154"/>
  <c r="B166" i="154"/>
  <c r="J165" i="154"/>
  <c r="B165" i="154"/>
  <c r="J164" i="154"/>
  <c r="B164" i="154"/>
  <c r="J163" i="154"/>
  <c r="B163" i="154"/>
  <c r="J162" i="154"/>
  <c r="B162" i="154"/>
  <c r="J161" i="154"/>
  <c r="B161" i="154"/>
  <c r="J160" i="154"/>
  <c r="B160" i="154"/>
  <c r="J159" i="154"/>
  <c r="B159" i="154"/>
  <c r="J158" i="154"/>
  <c r="B158" i="154"/>
  <c r="J157" i="154"/>
  <c r="B157" i="154"/>
  <c r="J156" i="154"/>
  <c r="B156" i="154"/>
  <c r="J155" i="154"/>
  <c r="B155" i="154"/>
  <c r="J154" i="154"/>
  <c r="B154" i="154"/>
  <c r="J153" i="154"/>
  <c r="B153" i="154"/>
  <c r="J152" i="154"/>
  <c r="B152" i="154"/>
  <c r="J151" i="154"/>
  <c r="B151" i="154"/>
  <c r="J150" i="154"/>
  <c r="B150" i="154"/>
  <c r="J149" i="154"/>
  <c r="B149" i="154"/>
  <c r="J148" i="154"/>
  <c r="B148" i="154"/>
  <c r="J147" i="154"/>
  <c r="B147" i="154"/>
  <c r="J146" i="154"/>
  <c r="B146" i="154"/>
  <c r="J145" i="154"/>
  <c r="B145" i="154"/>
  <c r="J144" i="154"/>
  <c r="B144" i="154"/>
  <c r="J143" i="154"/>
  <c r="B143" i="154"/>
  <c r="J142" i="154"/>
  <c r="B142" i="154"/>
  <c r="J141" i="154"/>
  <c r="B141" i="154"/>
  <c r="J140" i="154"/>
  <c r="B140" i="154"/>
  <c r="J139" i="154"/>
  <c r="B139" i="154"/>
  <c r="J138" i="154"/>
  <c r="B138" i="154"/>
  <c r="J137" i="154"/>
  <c r="B137" i="154"/>
  <c r="J136" i="154"/>
  <c r="B136" i="154"/>
  <c r="J135" i="154"/>
  <c r="B135" i="154"/>
  <c r="J134" i="154"/>
  <c r="B134" i="154"/>
  <c r="J133" i="154"/>
  <c r="B133" i="154"/>
  <c r="J132" i="154"/>
  <c r="B132" i="154"/>
  <c r="J131" i="154"/>
  <c r="B131" i="154"/>
  <c r="J130" i="154"/>
  <c r="B130" i="154"/>
  <c r="J129" i="154"/>
  <c r="B129" i="154"/>
  <c r="J128" i="154"/>
  <c r="B128" i="154"/>
  <c r="J127" i="154"/>
  <c r="B127" i="154"/>
  <c r="J126" i="154"/>
  <c r="B126" i="154"/>
  <c r="J125" i="154"/>
  <c r="B125" i="154"/>
  <c r="J124" i="154"/>
  <c r="B124" i="154"/>
  <c r="J123" i="154"/>
  <c r="B123" i="154"/>
  <c r="J122" i="154"/>
  <c r="B122" i="154"/>
  <c r="J121" i="154"/>
  <c r="B121" i="154"/>
  <c r="J120" i="154"/>
  <c r="B120" i="154"/>
  <c r="J119" i="154"/>
  <c r="B119" i="154"/>
  <c r="J118" i="154"/>
  <c r="B118" i="154"/>
  <c r="J117" i="154"/>
  <c r="B117" i="154"/>
  <c r="J116" i="154"/>
  <c r="B116" i="154"/>
  <c r="J115" i="154"/>
  <c r="B115" i="154"/>
  <c r="J114" i="154"/>
  <c r="B114" i="154"/>
  <c r="J113" i="154"/>
  <c r="B113" i="154"/>
  <c r="J112" i="154"/>
  <c r="B112" i="154"/>
  <c r="J111" i="154"/>
  <c r="B111" i="154"/>
  <c r="J110" i="154"/>
  <c r="B110" i="154"/>
  <c r="J109" i="154"/>
  <c r="B109" i="154"/>
  <c r="J108" i="154"/>
  <c r="B108" i="154"/>
  <c r="J107" i="154"/>
  <c r="B107" i="154"/>
  <c r="J106" i="154"/>
  <c r="B106" i="154"/>
  <c r="J105" i="154"/>
  <c r="B105" i="154"/>
  <c r="J104" i="154"/>
  <c r="B104" i="154"/>
  <c r="J103" i="154"/>
  <c r="B103" i="154"/>
  <c r="J102" i="154"/>
  <c r="B102" i="154"/>
  <c r="J101" i="154"/>
  <c r="B101" i="154"/>
  <c r="J100" i="154"/>
  <c r="B100" i="154"/>
  <c r="J99" i="154"/>
  <c r="B99" i="154"/>
  <c r="J98" i="154"/>
  <c r="B98" i="154"/>
  <c r="J97" i="154"/>
  <c r="B97" i="154"/>
  <c r="J96" i="154"/>
  <c r="B96" i="154"/>
  <c r="J95" i="154"/>
  <c r="B95" i="154"/>
  <c r="J94" i="154"/>
  <c r="B94" i="154"/>
  <c r="J93" i="154"/>
  <c r="B93" i="154"/>
  <c r="J92" i="154"/>
  <c r="B92" i="154"/>
  <c r="J91" i="154"/>
  <c r="B91" i="154"/>
  <c r="J90" i="154"/>
  <c r="B90" i="154"/>
  <c r="J89" i="154"/>
  <c r="B89" i="154"/>
  <c r="J88" i="154"/>
  <c r="B88" i="154"/>
  <c r="J87" i="154"/>
  <c r="B87" i="154"/>
  <c r="J86" i="154"/>
  <c r="B86" i="154"/>
  <c r="J85" i="154"/>
  <c r="B85" i="154"/>
  <c r="J84" i="154"/>
  <c r="B84" i="154"/>
  <c r="J83" i="154"/>
  <c r="B83" i="154"/>
  <c r="J82" i="154"/>
  <c r="B82" i="154"/>
  <c r="J81" i="154"/>
  <c r="B81" i="154"/>
  <c r="J80" i="154"/>
  <c r="B80" i="154"/>
  <c r="J79" i="154"/>
  <c r="B79" i="154"/>
  <c r="J78" i="154"/>
  <c r="B78" i="154"/>
  <c r="J77" i="154"/>
  <c r="B77" i="154"/>
  <c r="J76" i="154"/>
  <c r="B76" i="154"/>
  <c r="J75" i="154"/>
  <c r="B75" i="154"/>
  <c r="J74" i="154"/>
  <c r="B74" i="154"/>
  <c r="J73" i="154"/>
  <c r="B73" i="154"/>
  <c r="J72" i="154"/>
  <c r="B72" i="154"/>
  <c r="J71" i="154"/>
  <c r="B71" i="154"/>
  <c r="J70" i="154"/>
  <c r="B70" i="154"/>
  <c r="J69" i="154"/>
  <c r="B69" i="154"/>
  <c r="J68" i="154"/>
  <c r="B68" i="154"/>
  <c r="J67" i="154"/>
  <c r="B67" i="154"/>
  <c r="J66" i="154"/>
  <c r="B66" i="154"/>
  <c r="J65" i="154"/>
  <c r="B65" i="154"/>
  <c r="J64" i="154"/>
  <c r="B64" i="154"/>
  <c r="J63" i="154"/>
  <c r="B63" i="154"/>
  <c r="J62" i="154"/>
  <c r="B62" i="154"/>
  <c r="J61" i="154"/>
  <c r="B61" i="154"/>
  <c r="J60" i="154"/>
  <c r="B60" i="154"/>
  <c r="J59" i="154"/>
  <c r="B59" i="154"/>
  <c r="J58" i="154"/>
  <c r="B58" i="154"/>
  <c r="J57" i="154"/>
  <c r="B57" i="154"/>
  <c r="J56" i="154"/>
  <c r="B56" i="154"/>
  <c r="J55" i="154"/>
  <c r="B55" i="154"/>
  <c r="J54" i="154"/>
  <c r="B54" i="154"/>
  <c r="J53" i="154"/>
  <c r="B53" i="154"/>
  <c r="J52" i="154"/>
  <c r="B52" i="154"/>
  <c r="J51" i="154"/>
  <c r="B51" i="154"/>
  <c r="J50" i="154"/>
  <c r="B50" i="154"/>
  <c r="J49" i="154"/>
  <c r="B49" i="154"/>
  <c r="J48" i="154"/>
  <c r="B48" i="154"/>
  <c r="J47" i="154"/>
  <c r="B47" i="154"/>
  <c r="J46" i="154"/>
  <c r="B46" i="154"/>
  <c r="J45" i="154"/>
  <c r="B45" i="154"/>
  <c r="J44" i="154"/>
  <c r="B44" i="154"/>
  <c r="J43" i="154"/>
  <c r="B43" i="154"/>
  <c r="J42" i="154"/>
  <c r="B42" i="154"/>
  <c r="J41" i="154"/>
  <c r="B41" i="154"/>
  <c r="J40" i="154"/>
  <c r="B40" i="154"/>
  <c r="J39" i="154"/>
  <c r="B39" i="154"/>
  <c r="J38" i="154"/>
  <c r="B38" i="154"/>
  <c r="J37" i="154"/>
  <c r="B37" i="154"/>
  <c r="J36" i="154"/>
  <c r="B36" i="154"/>
  <c r="J35" i="154"/>
  <c r="B35" i="154"/>
  <c r="J34" i="154"/>
  <c r="B34" i="154"/>
  <c r="J33" i="154"/>
  <c r="B33" i="154"/>
  <c r="J32" i="154"/>
  <c r="D32" i="154"/>
  <c r="E32" i="154" s="1"/>
  <c r="B32" i="154"/>
  <c r="F31" i="154"/>
  <c r="E27" i="154"/>
  <c r="K28" i="154" s="1"/>
  <c r="E26" i="154"/>
  <c r="J25" i="154"/>
  <c r="K25" i="154" s="1"/>
  <c r="G12" i="154"/>
  <c r="E46" i="158" l="1"/>
  <c r="E28" i="154"/>
  <c r="A9" i="156"/>
  <c r="L28" i="154"/>
  <c r="E21" i="154"/>
  <c r="C25" i="167" s="1"/>
  <c r="C27" i="167" s="1"/>
  <c r="C35" i="167" s="1"/>
  <c r="C36" i="167" s="1"/>
  <c r="M25" i="154" l="1"/>
  <c r="N25" i="154"/>
  <c r="L25" i="154"/>
  <c r="K22" i="155" s="1"/>
  <c r="F46" i="158"/>
  <c r="E22" i="154"/>
  <c r="E24" i="154" s="1"/>
  <c r="A10" i="156"/>
  <c r="A11" i="156" s="1"/>
  <c r="F32" i="154"/>
  <c r="D47" i="158" l="1"/>
  <c r="J46" i="159" s="1"/>
  <c r="N28" i="154"/>
  <c r="J74" i="155" s="1"/>
  <c r="J18" i="155"/>
  <c r="E23" i="154"/>
  <c r="K69" i="155"/>
  <c r="M28" i="154"/>
  <c r="J61" i="155" s="1"/>
  <c r="K62" i="155" s="1"/>
  <c r="J66" i="155"/>
  <c r="A12" i="156"/>
  <c r="D33" i="154"/>
  <c r="E33" i="154" s="1"/>
  <c r="F33" i="154" s="1"/>
  <c r="C43" i="167" l="1"/>
  <c r="C44" i="167" s="1"/>
  <c r="E47" i="158"/>
  <c r="J45" i="159" s="1"/>
  <c r="C9" i="160"/>
  <c r="K75" i="155"/>
  <c r="G33" i="154"/>
  <c r="G34" i="154" s="1"/>
  <c r="K70" i="155"/>
  <c r="J68" i="155"/>
  <c r="D34" i="154"/>
  <c r="E34" i="154" s="1"/>
  <c r="F34" i="154" s="1"/>
  <c r="H32" i="154"/>
  <c r="A13" i="156"/>
  <c r="K47" i="159" l="1"/>
  <c r="K51" i="159"/>
  <c r="J50" i="159" s="1"/>
  <c r="B9" i="160"/>
  <c r="F47" i="158"/>
  <c r="G35" i="154"/>
  <c r="A14" i="156"/>
  <c r="H33" i="154"/>
  <c r="D35" i="154"/>
  <c r="E35" i="154" s="1"/>
  <c r="F35" i="154" s="1"/>
  <c r="J54" i="159" l="1"/>
  <c r="G36" i="154"/>
  <c r="G37" i="154" s="1"/>
  <c r="D36" i="154"/>
  <c r="E36" i="154" s="1"/>
  <c r="F36" i="154" s="1"/>
  <c r="A15" i="156"/>
  <c r="H34" i="154"/>
  <c r="I34" i="154" s="1"/>
  <c r="G38" i="154" l="1"/>
  <c r="G39" i="154" s="1"/>
  <c r="H35" i="154"/>
  <c r="I35" i="154" s="1"/>
  <c r="D37" i="154"/>
  <c r="E37" i="154" s="1"/>
  <c r="F37" i="154" s="1"/>
  <c r="A16" i="156"/>
  <c r="G40" i="154" l="1"/>
  <c r="H36" i="154"/>
  <c r="I36" i="154" s="1"/>
  <c r="D38" i="154"/>
  <c r="E38" i="154" s="1"/>
  <c r="F38" i="154" s="1"/>
  <c r="A17" i="156"/>
  <c r="G41" i="154" l="1"/>
  <c r="G42" i="154" s="1"/>
  <c r="H37" i="154"/>
  <c r="I37" i="154" s="1"/>
  <c r="A18" i="156"/>
  <c r="D39" i="154"/>
  <c r="E39" i="154" s="1"/>
  <c r="F39" i="154" s="1"/>
  <c r="G43" i="154" l="1"/>
  <c r="G44" i="154" s="1"/>
  <c r="H38" i="154"/>
  <c r="I38" i="154" s="1"/>
  <c r="D40" i="154"/>
  <c r="E40" i="154" s="1"/>
  <c r="F40" i="154" s="1"/>
  <c r="A19" i="156"/>
  <c r="G45" i="154" l="1"/>
  <c r="G46" i="154"/>
  <c r="H39" i="154"/>
  <c r="I39" i="154" s="1"/>
  <c r="A20" i="156"/>
  <c r="D41" i="154"/>
  <c r="E41" i="154" s="1"/>
  <c r="F41" i="154" s="1"/>
  <c r="G47" i="154" l="1"/>
  <c r="H40" i="154"/>
  <c r="I40" i="154" s="1"/>
  <c r="D42" i="154"/>
  <c r="E42" i="154" s="1"/>
  <c r="F42" i="154" s="1"/>
  <c r="A21" i="156"/>
  <c r="G48" i="154" l="1"/>
  <c r="G49" i="154" s="1"/>
  <c r="G50" i="154" s="1"/>
  <c r="G51" i="154" s="1"/>
  <c r="G52" i="154" s="1"/>
  <c r="G53" i="154" s="1"/>
  <c r="G54" i="154" s="1"/>
  <c r="G55" i="154" s="1"/>
  <c r="G56" i="154" s="1"/>
  <c r="G57" i="154" s="1"/>
  <c r="G58" i="154" s="1"/>
  <c r="G59" i="154" s="1"/>
  <c r="G60" i="154" s="1"/>
  <c r="G61" i="154" s="1"/>
  <c r="G62" i="154" s="1"/>
  <c r="G63" i="154" s="1"/>
  <c r="G64" i="154" s="1"/>
  <c r="G65" i="154" s="1"/>
  <c r="G66" i="154" s="1"/>
  <c r="G67" i="154" s="1"/>
  <c r="G68" i="154" s="1"/>
  <c r="G69" i="154" s="1"/>
  <c r="G70" i="154" s="1"/>
  <c r="G71" i="154" s="1"/>
  <c r="G72" i="154" s="1"/>
  <c r="G73" i="154" s="1"/>
  <c r="G74" i="154" s="1"/>
  <c r="G75" i="154" s="1"/>
  <c r="G76" i="154" s="1"/>
  <c r="G77" i="154" s="1"/>
  <c r="G78" i="154" s="1"/>
  <c r="G79" i="154" s="1"/>
  <c r="G80" i="154" s="1"/>
  <c r="G81" i="154" s="1"/>
  <c r="G82" i="154" s="1"/>
  <c r="G83" i="154" s="1"/>
  <c r="G84" i="154" s="1"/>
  <c r="G85" i="154" s="1"/>
  <c r="G86" i="154" s="1"/>
  <c r="G87" i="154" s="1"/>
  <c r="G88" i="154" s="1"/>
  <c r="G89" i="154" s="1"/>
  <c r="G90" i="154" s="1"/>
  <c r="G91" i="154" s="1"/>
  <c r="G92" i="154" s="1"/>
  <c r="J41" i="155"/>
  <c r="H41" i="154"/>
  <c r="D43" i="154"/>
  <c r="E43" i="154" s="1"/>
  <c r="F43" i="154" s="1"/>
  <c r="A22" i="156"/>
  <c r="G93" i="154" l="1"/>
  <c r="G94" i="154" s="1"/>
  <c r="G95" i="154" s="1"/>
  <c r="G96" i="154" s="1"/>
  <c r="G97" i="154" s="1"/>
  <c r="G98" i="154" s="1"/>
  <c r="H42" i="154"/>
  <c r="A23" i="156"/>
  <c r="D44" i="154"/>
  <c r="G99" i="154" l="1"/>
  <c r="G100" i="154" s="1"/>
  <c r="E44" i="154"/>
  <c r="H43" i="154"/>
  <c r="A24" i="156"/>
  <c r="G101" i="154" l="1"/>
  <c r="H44" i="154"/>
  <c r="F44" i="154"/>
  <c r="A25" i="156"/>
  <c r="G102" i="154" l="1"/>
  <c r="D45" i="154"/>
  <c r="H45" i="154"/>
  <c r="A26" i="156"/>
  <c r="G103" i="154" l="1"/>
  <c r="H46" i="154"/>
  <c r="I46" i="154" s="1"/>
  <c r="E45" i="154"/>
  <c r="A27" i="156"/>
  <c r="G104" i="154" l="1"/>
  <c r="F45" i="154"/>
  <c r="D46" i="154" s="1"/>
  <c r="H47" i="154"/>
  <c r="I47" i="154" s="1"/>
  <c r="A28" i="156"/>
  <c r="L2" i="2"/>
  <c r="L3" i="2" s="1"/>
  <c r="L4" i="2" s="1"/>
  <c r="L5" i="2" s="1"/>
  <c r="L6" i="2" s="1"/>
  <c r="L7" i="2" s="1"/>
  <c r="L8" i="2" s="1"/>
  <c r="L9" i="2" s="1"/>
  <c r="L10" i="2" s="1"/>
  <c r="L11" i="2" s="1"/>
  <c r="L12" i="2" s="1"/>
  <c r="L13" i="2" s="1"/>
  <c r="L14" i="2" s="1"/>
  <c r="L15" i="2" s="1"/>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71" i="2" s="1"/>
  <c r="L72" i="2" s="1"/>
  <c r="L73" i="2" s="1"/>
  <c r="L74" i="2" s="1"/>
  <c r="L75" i="2" s="1"/>
  <c r="L76" i="2" s="1"/>
  <c r="L77" i="2" s="1"/>
  <c r="L78" i="2" s="1"/>
  <c r="L79" i="2" s="1"/>
  <c r="L80" i="2" s="1"/>
  <c r="L81" i="2" s="1"/>
  <c r="L82" i="2" s="1"/>
  <c r="L83" i="2" s="1"/>
  <c r="L84" i="2" s="1"/>
  <c r="L85" i="2" s="1"/>
  <c r="L86" i="2" s="1"/>
  <c r="L87" i="2" s="1"/>
  <c r="L88" i="2" s="1"/>
  <c r="L89" i="2" s="1"/>
  <c r="L90" i="2" s="1"/>
  <c r="L91" i="2" s="1"/>
  <c r="L92" i="2" s="1"/>
  <c r="L93" i="2" s="1"/>
  <c r="L94" i="2" s="1"/>
  <c r="L95" i="2" s="1"/>
  <c r="L96" i="2" s="1"/>
  <c r="L97" i="2" s="1"/>
  <c r="L98" i="2" s="1"/>
  <c r="L99" i="2" s="1"/>
  <c r="L100" i="2" s="1"/>
  <c r="L101" i="2" s="1"/>
  <c r="G105" i="154" l="1"/>
  <c r="E46" i="154"/>
  <c r="H48" i="154"/>
  <c r="I48" i="154" s="1"/>
  <c r="A29" i="156"/>
  <c r="G106" i="154" l="1"/>
  <c r="H49" i="154"/>
  <c r="I49" i="154" s="1"/>
  <c r="F46" i="154"/>
  <c r="C29" i="156"/>
  <c r="B29" i="156"/>
  <c r="A30" i="156"/>
  <c r="G107" i="154" l="1"/>
  <c r="H50" i="154"/>
  <c r="I50" i="154" s="1"/>
  <c r="D47" i="154"/>
  <c r="A31" i="156"/>
  <c r="B30" i="156"/>
  <c r="C30" i="156"/>
  <c r="G108" i="154" l="1"/>
  <c r="E47" i="154"/>
  <c r="H51" i="154"/>
  <c r="I51" i="154" s="1"/>
  <c r="A32" i="156"/>
  <c r="C31" i="156"/>
  <c r="B31" i="156"/>
  <c r="T3" i="2"/>
  <c r="C47" i="165" l="1"/>
  <c r="B68" i="165"/>
  <c r="C47" i="162"/>
  <c r="C30" i="165"/>
  <c r="C70" i="162"/>
  <c r="C70" i="165"/>
  <c r="C37" i="162"/>
  <c r="C37" i="165"/>
  <c r="B68" i="162"/>
  <c r="C30" i="162"/>
  <c r="B68" i="155"/>
  <c r="C70" i="155"/>
  <c r="G109" i="154"/>
  <c r="C47" i="155"/>
  <c r="C37" i="155"/>
  <c r="C30" i="155"/>
  <c r="H52" i="154"/>
  <c r="I52" i="154" s="1"/>
  <c r="F47" i="154"/>
  <c r="D48" i="154" s="1"/>
  <c r="B32" i="156"/>
  <c r="C32" i="156"/>
  <c r="G110" i="154" l="1"/>
  <c r="E48" i="154"/>
  <c r="H53" i="154"/>
  <c r="I53" i="154" s="1"/>
  <c r="G111" i="154" l="1"/>
  <c r="H54" i="154"/>
  <c r="I54" i="154" s="1"/>
  <c r="F48" i="154"/>
  <c r="G112" i="154" l="1"/>
  <c r="D49" i="154"/>
  <c r="E49" i="154" s="1"/>
  <c r="F49" i="154" s="1"/>
  <c r="D50" i="154" s="1"/>
  <c r="E50" i="154" s="1"/>
  <c r="F50" i="154" s="1"/>
  <c r="H55" i="154"/>
  <c r="G113" i="154" l="1"/>
  <c r="I55" i="154"/>
  <c r="D51" i="154"/>
  <c r="E51" i="154" s="1"/>
  <c r="F51" i="154" s="1"/>
  <c r="D52" i="154" s="1"/>
  <c r="E52" i="154" s="1"/>
  <c r="F52" i="154" s="1"/>
  <c r="H56" i="154"/>
  <c r="I56" i="154" s="1"/>
  <c r="G114" i="154" l="1"/>
  <c r="D53" i="154"/>
  <c r="E53" i="154" s="1"/>
  <c r="F53" i="154" s="1"/>
  <c r="D54" i="154" s="1"/>
  <c r="E54" i="154" s="1"/>
  <c r="F54" i="154" s="1"/>
  <c r="D55" i="154" s="1"/>
  <c r="E55" i="154" s="1"/>
  <c r="F55" i="154" s="1"/>
  <c r="H57" i="154"/>
  <c r="I57" i="154" s="1"/>
  <c r="G115" i="154" l="1"/>
  <c r="D56" i="154"/>
  <c r="E56" i="154" s="1"/>
  <c r="H58" i="154"/>
  <c r="I58" i="154" s="1"/>
  <c r="G116" i="154" l="1"/>
  <c r="F56" i="154"/>
  <c r="D57" i="154" s="1"/>
  <c r="H59" i="154"/>
  <c r="I59" i="154" s="1"/>
  <c r="G117" i="154" l="1"/>
  <c r="E57" i="154"/>
  <c r="H60" i="154"/>
  <c r="I60" i="154" s="1"/>
  <c r="G118" i="154" l="1"/>
  <c r="H61" i="154"/>
  <c r="I61" i="154" s="1"/>
  <c r="F57" i="154"/>
  <c r="D58" i="154" s="1"/>
  <c r="G119" i="154" l="1"/>
  <c r="E58" i="154"/>
  <c r="H62" i="154"/>
  <c r="I62" i="154" s="1"/>
  <c r="G120" i="154" l="1"/>
  <c r="H63" i="154"/>
  <c r="I63" i="154" s="1"/>
  <c r="F58" i="154"/>
  <c r="D59" i="154" s="1"/>
  <c r="G121" i="154" l="1"/>
  <c r="H64" i="154"/>
  <c r="I64" i="154" s="1"/>
  <c r="E59" i="154"/>
  <c r="G122" i="154" l="1"/>
  <c r="H65" i="154"/>
  <c r="I65" i="154" s="1"/>
  <c r="F59" i="154"/>
  <c r="D60" i="154" s="1"/>
  <c r="G123" i="154" l="1"/>
  <c r="E60" i="154"/>
  <c r="H66" i="154"/>
  <c r="I66" i="154" s="1"/>
  <c r="G124" i="154" l="1"/>
  <c r="H67" i="154"/>
  <c r="F60" i="154"/>
  <c r="D61" i="154" s="1"/>
  <c r="E61" i="154" s="1"/>
  <c r="F61" i="154" s="1"/>
  <c r="D62" i="154" s="1"/>
  <c r="E62" i="154" s="1"/>
  <c r="F62" i="154" s="1"/>
  <c r="D63" i="154" s="1"/>
  <c r="E63" i="154" s="1"/>
  <c r="F63" i="154" s="1"/>
  <c r="D64" i="154" s="1"/>
  <c r="E64" i="154" s="1"/>
  <c r="F64" i="154" s="1"/>
  <c r="D65" i="154" s="1"/>
  <c r="E65" i="154" s="1"/>
  <c r="F65" i="154" s="1"/>
  <c r="D66" i="154" s="1"/>
  <c r="E66" i="154" s="1"/>
  <c r="F66" i="154" s="1"/>
  <c r="D67" i="154" s="1"/>
  <c r="I67" i="154" l="1"/>
  <c r="G125" i="154"/>
  <c r="E67" i="154"/>
  <c r="K55" i="155" s="1"/>
  <c r="H68" i="154"/>
  <c r="I68" i="154" s="1"/>
  <c r="G126" i="154" l="1"/>
  <c r="H69" i="154"/>
  <c r="I69" i="154" s="1"/>
  <c r="F67" i="154"/>
  <c r="D68" i="154" l="1"/>
  <c r="E68" i="154" s="1"/>
  <c r="G127" i="154"/>
  <c r="H70" i="154"/>
  <c r="I70" i="154" s="1"/>
  <c r="G128" i="154" l="1"/>
  <c r="H71" i="154"/>
  <c r="I71" i="154" s="1"/>
  <c r="F68" i="154"/>
  <c r="D69" i="154" s="1"/>
  <c r="G129" i="154" l="1"/>
  <c r="E69" i="154"/>
  <c r="H72" i="154"/>
  <c r="I72" i="154" s="1"/>
  <c r="G130" i="154" l="1"/>
  <c r="F69" i="154"/>
  <c r="D70" i="154" s="1"/>
  <c r="H73" i="154"/>
  <c r="I73" i="154" s="1"/>
  <c r="G131" i="154" l="1"/>
  <c r="H74" i="154"/>
  <c r="I74" i="154" s="1"/>
  <c r="E70" i="154"/>
  <c r="G132" i="154" l="1"/>
  <c r="F70" i="154"/>
  <c r="D71" i="154" s="1"/>
  <c r="H75" i="154"/>
  <c r="I75" i="154" s="1"/>
  <c r="G133" i="154" l="1"/>
  <c r="H76" i="154"/>
  <c r="I76" i="154" s="1"/>
  <c r="E71" i="154"/>
  <c r="G134" i="154" l="1"/>
  <c r="F71" i="154"/>
  <c r="D72" i="154" s="1"/>
  <c r="H77" i="154"/>
  <c r="I77" i="154" s="1"/>
  <c r="G135" i="154" l="1"/>
  <c r="H78" i="154"/>
  <c r="I78" i="154" s="1"/>
  <c r="E72" i="154"/>
  <c r="G136" i="154" l="1"/>
  <c r="F72" i="154"/>
  <c r="D73" i="154" s="1"/>
  <c r="E73" i="154" s="1"/>
  <c r="F73" i="154" s="1"/>
  <c r="D74" i="154" s="1"/>
  <c r="E74" i="154" s="1"/>
  <c r="F74" i="154" s="1"/>
  <c r="D75" i="154" s="1"/>
  <c r="E75" i="154" s="1"/>
  <c r="F75" i="154" s="1"/>
  <c r="D76" i="154" s="1"/>
  <c r="E76" i="154" s="1"/>
  <c r="F76" i="154" s="1"/>
  <c r="D77" i="154" s="1"/>
  <c r="E77" i="154" s="1"/>
  <c r="F77" i="154" s="1"/>
  <c r="D78" i="154" s="1"/>
  <c r="E78" i="154" s="1"/>
  <c r="F78" i="154" s="1"/>
  <c r="D79" i="154" s="1"/>
  <c r="H79" i="154"/>
  <c r="G137" i="154" l="1"/>
  <c r="I79" i="154"/>
  <c r="H80" i="154"/>
  <c r="I80" i="154" s="1"/>
  <c r="E79" i="154"/>
  <c r="G138" i="154" l="1"/>
  <c r="H81" i="154"/>
  <c r="I81" i="154" s="1"/>
  <c r="F79" i="154"/>
  <c r="G139" i="154" l="1"/>
  <c r="D80" i="154"/>
  <c r="E80" i="154" s="1"/>
  <c r="H82" i="154"/>
  <c r="I82" i="154" s="1"/>
  <c r="G140" i="154" l="1"/>
  <c r="F80" i="154"/>
  <c r="D81" i="154" s="1"/>
  <c r="H83" i="154"/>
  <c r="I83" i="154" s="1"/>
  <c r="G141" i="154" l="1"/>
  <c r="H84" i="154"/>
  <c r="I84" i="154" s="1"/>
  <c r="E81" i="154"/>
  <c r="G142" i="154" l="1"/>
  <c r="F81" i="154"/>
  <c r="D82" i="154" s="1"/>
  <c r="H85" i="154"/>
  <c r="I85" i="154" s="1"/>
  <c r="G143" i="154" l="1"/>
  <c r="H86" i="154"/>
  <c r="I86" i="154" s="1"/>
  <c r="E82" i="154"/>
  <c r="G144" i="154" l="1"/>
  <c r="H87" i="154"/>
  <c r="I87" i="154" s="1"/>
  <c r="F82" i="154"/>
  <c r="D83" i="154" s="1"/>
  <c r="G145" i="154" l="1"/>
  <c r="E83" i="154"/>
  <c r="H88" i="154"/>
  <c r="I88" i="154" s="1"/>
  <c r="G146" i="154" l="1"/>
  <c r="H89" i="154"/>
  <c r="I89" i="154" s="1"/>
  <c r="F83" i="154"/>
  <c r="D84" i="154" s="1"/>
  <c r="G147" i="154" l="1"/>
  <c r="E84" i="154"/>
  <c r="H90" i="154"/>
  <c r="I90" i="154" s="1"/>
  <c r="G148" i="154" l="1"/>
  <c r="H91" i="154"/>
  <c r="I91" i="154" s="1"/>
  <c r="F84" i="154"/>
  <c r="D85" i="154" s="1"/>
  <c r="E85" i="154" s="1"/>
  <c r="F85" i="154" s="1"/>
  <c r="D86" i="154" s="1"/>
  <c r="E86" i="154" s="1"/>
  <c r="F86" i="154" s="1"/>
  <c r="D87" i="154" s="1"/>
  <c r="E87" i="154" s="1"/>
  <c r="F87" i="154" s="1"/>
  <c r="D88" i="154" s="1"/>
  <c r="E88" i="154" s="1"/>
  <c r="F88" i="154" s="1"/>
  <c r="D89" i="154" s="1"/>
  <c r="E89" i="154" s="1"/>
  <c r="F89" i="154" s="1"/>
  <c r="D90" i="154" s="1"/>
  <c r="E90" i="154" s="1"/>
  <c r="F90" i="154" s="1"/>
  <c r="D91" i="154" s="1"/>
  <c r="G149" i="154" l="1"/>
  <c r="H92" i="154"/>
  <c r="I92" i="154" s="1"/>
  <c r="E91" i="154"/>
  <c r="G150" i="154" l="1"/>
  <c r="H93" i="154"/>
  <c r="I93" i="154" s="1"/>
  <c r="F91" i="154"/>
  <c r="G151" i="154" l="1"/>
  <c r="D92" i="154"/>
  <c r="H94" i="154"/>
  <c r="I94" i="154" s="1"/>
  <c r="G152" i="154" l="1"/>
  <c r="H95" i="154"/>
  <c r="I95" i="154" s="1"/>
  <c r="E92" i="154"/>
  <c r="G153" i="154" l="1"/>
  <c r="F92" i="154"/>
  <c r="H96" i="154"/>
  <c r="I96" i="154" s="1"/>
  <c r="G154" i="154" l="1"/>
  <c r="H97" i="154"/>
  <c r="D93" i="154"/>
  <c r="H98" i="154" l="1"/>
  <c r="I97" i="154"/>
  <c r="G155" i="154"/>
  <c r="I98" i="154"/>
  <c r="H99" i="154"/>
  <c r="E93" i="154"/>
  <c r="G156" i="154" l="1"/>
  <c r="I99" i="154"/>
  <c r="H100" i="154"/>
  <c r="F93" i="154"/>
  <c r="G157" i="154" l="1"/>
  <c r="I100" i="154"/>
  <c r="H101" i="154"/>
  <c r="D94" i="154"/>
  <c r="G158" i="154" l="1"/>
  <c r="I101" i="154"/>
  <c r="H102" i="154"/>
  <c r="E94" i="154"/>
  <c r="G159" i="154" l="1"/>
  <c r="I102" i="154"/>
  <c r="H103" i="154"/>
  <c r="F94" i="154"/>
  <c r="G160" i="154" l="1"/>
  <c r="K21" i="155"/>
  <c r="I103" i="154"/>
  <c r="H104" i="154"/>
  <c r="D95" i="154"/>
  <c r="K24" i="155" l="1"/>
  <c r="K23" i="155"/>
  <c r="G161" i="154"/>
  <c r="I104" i="154"/>
  <c r="H105" i="154"/>
  <c r="J20" i="155"/>
  <c r="J19" i="155"/>
  <c r="E95" i="154"/>
  <c r="G162" i="154" l="1"/>
  <c r="I105" i="154"/>
  <c r="H106" i="154"/>
  <c r="F95" i="154"/>
  <c r="G163" i="154" l="1"/>
  <c r="I106" i="154"/>
  <c r="H107" i="154"/>
  <c r="D96" i="154"/>
  <c r="G164" i="154" l="1"/>
  <c r="I107" i="154"/>
  <c r="H108" i="154"/>
  <c r="E96" i="154"/>
  <c r="G165" i="154" l="1"/>
  <c r="I108" i="154"/>
  <c r="H109" i="154"/>
  <c r="F96" i="154"/>
  <c r="G166" i="154" l="1"/>
  <c r="I109" i="154"/>
  <c r="H110" i="154"/>
  <c r="D97" i="154"/>
  <c r="G167" i="154" l="1"/>
  <c r="I110" i="154"/>
  <c r="H111" i="154"/>
  <c r="C9" i="156"/>
  <c r="E97" i="154"/>
  <c r="G168" i="154" l="1"/>
  <c r="I111" i="154"/>
  <c r="H112" i="154"/>
  <c r="J54" i="155"/>
  <c r="B9" i="156"/>
  <c r="F97" i="154"/>
  <c r="D98" i="154" l="1"/>
  <c r="G169" i="154"/>
  <c r="I112" i="154"/>
  <c r="H113" i="154"/>
  <c r="G170" i="154" l="1"/>
  <c r="E98" i="154"/>
  <c r="I113" i="154"/>
  <c r="H114" i="154"/>
  <c r="F98" i="154" l="1"/>
  <c r="D99" i="154" s="1"/>
  <c r="G171" i="154"/>
  <c r="I114" i="154"/>
  <c r="H115" i="154"/>
  <c r="G172" i="154" l="1"/>
  <c r="E99" i="154"/>
  <c r="I115" i="154"/>
  <c r="H116" i="154"/>
  <c r="F99" i="154" l="1"/>
  <c r="D100" i="154" s="1"/>
  <c r="G173" i="154"/>
  <c r="I116" i="154"/>
  <c r="H117" i="154"/>
  <c r="G174" i="154" l="1"/>
  <c r="E100" i="154"/>
  <c r="I117" i="154"/>
  <c r="H118" i="154"/>
  <c r="F100" i="154" l="1"/>
  <c r="D101" i="154" s="1"/>
  <c r="G175" i="154"/>
  <c r="I118" i="154"/>
  <c r="H119" i="154"/>
  <c r="G176" i="154" l="1"/>
  <c r="E101" i="154"/>
  <c r="I119" i="154"/>
  <c r="H120" i="154"/>
  <c r="F101" i="154" l="1"/>
  <c r="D102" i="154" s="1"/>
  <c r="E102" i="154" s="1"/>
  <c r="F102" i="154" s="1"/>
  <c r="D103" i="154" s="1"/>
  <c r="G177" i="154"/>
  <c r="I120" i="154"/>
  <c r="H121" i="154"/>
  <c r="G178" i="154" l="1"/>
  <c r="E103" i="154"/>
  <c r="C10" i="156"/>
  <c r="I121" i="154"/>
  <c r="H122" i="154"/>
  <c r="F103" i="154" l="1"/>
  <c r="D104" i="154" s="1"/>
  <c r="B10" i="156"/>
  <c r="G179" i="154"/>
  <c r="I122" i="154"/>
  <c r="H123" i="154"/>
  <c r="G180" i="154" l="1"/>
  <c r="E104" i="154"/>
  <c r="I123" i="154"/>
  <c r="H124" i="154"/>
  <c r="F104" i="154" l="1"/>
  <c r="D105" i="154" s="1"/>
  <c r="G181" i="154"/>
  <c r="I124" i="154"/>
  <c r="H125" i="154"/>
  <c r="G182" i="154" l="1"/>
  <c r="E105" i="154"/>
  <c r="I125" i="154"/>
  <c r="H126" i="154"/>
  <c r="F105" i="154" l="1"/>
  <c r="D106" i="154" s="1"/>
  <c r="G183" i="154"/>
  <c r="I126" i="154"/>
  <c r="H127" i="154"/>
  <c r="G184" i="154" l="1"/>
  <c r="E106" i="154"/>
  <c r="I127" i="154"/>
  <c r="H128" i="154"/>
  <c r="F106" i="154" l="1"/>
  <c r="D107" i="154" s="1"/>
  <c r="G185" i="154"/>
  <c r="I128" i="154"/>
  <c r="H129" i="154"/>
  <c r="G186" i="154" l="1"/>
  <c r="E107" i="154"/>
  <c r="I129" i="154"/>
  <c r="H130" i="154"/>
  <c r="F107" i="154" l="1"/>
  <c r="D108" i="154" s="1"/>
  <c r="G187" i="154"/>
  <c r="I130" i="154"/>
  <c r="H131" i="154"/>
  <c r="G188" i="154" l="1"/>
  <c r="E108" i="154"/>
  <c r="I131" i="154"/>
  <c r="H132" i="154"/>
  <c r="F108" i="154" l="1"/>
  <c r="G189" i="154"/>
  <c r="I132" i="154"/>
  <c r="H133" i="154"/>
  <c r="G190" i="154" l="1"/>
  <c r="D109" i="154"/>
  <c r="E109" i="154" s="1"/>
  <c r="F109" i="154" s="1"/>
  <c r="D110" i="154" s="1"/>
  <c r="E110" i="154" s="1"/>
  <c r="F110" i="154" s="1"/>
  <c r="D111" i="154" s="1"/>
  <c r="E111" i="154" s="1"/>
  <c r="F111" i="154" s="1"/>
  <c r="D112" i="154" s="1"/>
  <c r="E112" i="154" s="1"/>
  <c r="F112" i="154" s="1"/>
  <c r="D113" i="154" s="1"/>
  <c r="E113" i="154" s="1"/>
  <c r="F113" i="154" s="1"/>
  <c r="D114" i="154" s="1"/>
  <c r="E114" i="154" s="1"/>
  <c r="F114" i="154" s="1"/>
  <c r="D115" i="154" s="1"/>
  <c r="I133" i="154"/>
  <c r="H134" i="154"/>
  <c r="E115" i="154" l="1"/>
  <c r="C11" i="156"/>
  <c r="G191" i="154"/>
  <c r="I134" i="154"/>
  <c r="H135" i="154"/>
  <c r="G192" i="154" l="1"/>
  <c r="F115" i="154"/>
  <c r="D116" i="154" s="1"/>
  <c r="B11" i="156"/>
  <c r="I135" i="154"/>
  <c r="H136" i="154"/>
  <c r="E116" i="154" l="1"/>
  <c r="G193" i="154"/>
  <c r="I136" i="154"/>
  <c r="H137" i="154"/>
  <c r="G194" i="154" l="1"/>
  <c r="F116" i="154"/>
  <c r="D117" i="154" s="1"/>
  <c r="I137" i="154"/>
  <c r="H138" i="154"/>
  <c r="E117" i="154" l="1"/>
  <c r="G195" i="154"/>
  <c r="I138" i="154"/>
  <c r="H139" i="154"/>
  <c r="G196" i="154" l="1"/>
  <c r="F117" i="154"/>
  <c r="D118" i="154" s="1"/>
  <c r="I139" i="154"/>
  <c r="H140" i="154"/>
  <c r="E118" i="154" l="1"/>
  <c r="G197" i="154"/>
  <c r="I140" i="154"/>
  <c r="H141" i="154"/>
  <c r="G198" i="154" l="1"/>
  <c r="F118" i="154"/>
  <c r="D119" i="154" s="1"/>
  <c r="I141" i="154"/>
  <c r="H142" i="154"/>
  <c r="E119" i="154" l="1"/>
  <c r="G199" i="154"/>
  <c r="I142" i="154"/>
  <c r="H143" i="154"/>
  <c r="G200" i="154" l="1"/>
  <c r="F119" i="154"/>
  <c r="D120" i="154" s="1"/>
  <c r="I143" i="154"/>
  <c r="H144" i="154"/>
  <c r="E120" i="154" l="1"/>
  <c r="G201" i="154"/>
  <c r="I144" i="154"/>
  <c r="H145" i="154"/>
  <c r="I145" i="154" l="1"/>
  <c r="H146" i="154"/>
  <c r="G202" i="154"/>
  <c r="F120" i="154"/>
  <c r="D121" i="154" s="1"/>
  <c r="E121" i="154" s="1"/>
  <c r="F121" i="154" s="1"/>
  <c r="D122" i="154" l="1"/>
  <c r="E122" i="154" s="1"/>
  <c r="F122" i="154" s="1"/>
  <c r="D123" i="154" s="1"/>
  <c r="E123" i="154" s="1"/>
  <c r="F123" i="154" s="1"/>
  <c r="D124" i="154" s="1"/>
  <c r="E124" i="154" s="1"/>
  <c r="F124" i="154" s="1"/>
  <c r="D125" i="154" s="1"/>
  <c r="E125" i="154" s="1"/>
  <c r="F125" i="154" s="1"/>
  <c r="D126" i="154" s="1"/>
  <c r="E126" i="154" s="1"/>
  <c r="F126" i="154" s="1"/>
  <c r="G203" i="154"/>
  <c r="I146" i="154"/>
  <c r="H147" i="154"/>
  <c r="I147" i="154" l="1"/>
  <c r="H148" i="154"/>
  <c r="D127" i="154"/>
  <c r="G204" i="154"/>
  <c r="G205" i="154" l="1"/>
  <c r="E127" i="154"/>
  <c r="C12" i="156"/>
  <c r="I148" i="154"/>
  <c r="H149" i="154"/>
  <c r="I149" i="154" l="1"/>
  <c r="H150" i="154"/>
  <c r="B12" i="156"/>
  <c r="F127" i="154"/>
  <c r="D128" i="154" s="1"/>
  <c r="G206" i="154"/>
  <c r="G207" i="154" l="1"/>
  <c r="E128" i="154"/>
  <c r="I150" i="154"/>
  <c r="H151" i="154"/>
  <c r="F128" i="154" l="1"/>
  <c r="D129" i="154" s="1"/>
  <c r="I151" i="154"/>
  <c r="H152" i="154"/>
  <c r="G208" i="154"/>
  <c r="G209" i="154" l="1"/>
  <c r="I152" i="154"/>
  <c r="H153" i="154"/>
  <c r="E129" i="154"/>
  <c r="F129" i="154" l="1"/>
  <c r="I153" i="154"/>
  <c r="H154" i="154"/>
  <c r="G210" i="154"/>
  <c r="G211" i="154" l="1"/>
  <c r="I154" i="154"/>
  <c r="H155" i="154"/>
  <c r="D130" i="154"/>
  <c r="E130" i="154" l="1"/>
  <c r="I155" i="154"/>
  <c r="H156" i="154"/>
  <c r="G212" i="154"/>
  <c r="G213" i="154" l="1"/>
  <c r="I156" i="154"/>
  <c r="H157" i="154"/>
  <c r="F130" i="154"/>
  <c r="D131" i="154" s="1"/>
  <c r="E131" i="154" l="1"/>
  <c r="I157" i="154"/>
  <c r="H158" i="154"/>
  <c r="G214" i="154"/>
  <c r="G215" i="154" l="1"/>
  <c r="I158" i="154"/>
  <c r="H159" i="154"/>
  <c r="F131" i="154"/>
  <c r="D132" i="154" s="1"/>
  <c r="I159" i="154" l="1"/>
  <c r="H160" i="154"/>
  <c r="E132" i="154"/>
  <c r="G216" i="154"/>
  <c r="G217" i="154" l="1"/>
  <c r="F132" i="154"/>
  <c r="D133" i="154" s="1"/>
  <c r="E133" i="154" s="1"/>
  <c r="F133" i="154" s="1"/>
  <c r="D134" i="154" s="1"/>
  <c r="E134" i="154" s="1"/>
  <c r="F134" i="154" s="1"/>
  <c r="D135" i="154" s="1"/>
  <c r="E135" i="154" s="1"/>
  <c r="F135" i="154" s="1"/>
  <c r="D136" i="154" s="1"/>
  <c r="E136" i="154" s="1"/>
  <c r="F136" i="154" s="1"/>
  <c r="D137" i="154" s="1"/>
  <c r="E137" i="154" s="1"/>
  <c r="F137" i="154" s="1"/>
  <c r="D138" i="154" s="1"/>
  <c r="E138" i="154" s="1"/>
  <c r="F138" i="154" s="1"/>
  <c r="D139" i="154" s="1"/>
  <c r="I160" i="154"/>
  <c r="H161" i="154"/>
  <c r="I161" i="154" l="1"/>
  <c r="H162" i="154"/>
  <c r="E139" i="154"/>
  <c r="C13" i="156"/>
  <c r="G218" i="154"/>
  <c r="G219" i="154" l="1"/>
  <c r="F139" i="154"/>
  <c r="B13" i="156"/>
  <c r="I162" i="154"/>
  <c r="H163" i="154"/>
  <c r="D140" i="154" l="1"/>
  <c r="I163" i="154"/>
  <c r="H164" i="154"/>
  <c r="G220" i="154"/>
  <c r="G221" i="154" l="1"/>
  <c r="I164" i="154"/>
  <c r="H165" i="154"/>
  <c r="E140" i="154"/>
  <c r="I165" i="154" l="1"/>
  <c r="H166" i="154"/>
  <c r="F140" i="154"/>
  <c r="D141" i="154" s="1"/>
  <c r="G222" i="154"/>
  <c r="G223" i="154" l="1"/>
  <c r="E141" i="154"/>
  <c r="I166" i="154"/>
  <c r="H167" i="154"/>
  <c r="I167" i="154" l="1"/>
  <c r="H168" i="154"/>
  <c r="F141" i="154"/>
  <c r="G224" i="154"/>
  <c r="G225" i="154" l="1"/>
  <c r="D142" i="154"/>
  <c r="I168" i="154"/>
  <c r="H169" i="154"/>
  <c r="E142" i="154" l="1"/>
  <c r="I169" i="154"/>
  <c r="H170" i="154"/>
  <c r="G226" i="154"/>
  <c r="G227" i="154" l="1"/>
  <c r="I170" i="154"/>
  <c r="H171" i="154"/>
  <c r="F142" i="154"/>
  <c r="I171" i="154" l="1"/>
  <c r="H172" i="154"/>
  <c r="D143" i="154"/>
  <c r="G228" i="154"/>
  <c r="E143" i="154" l="1"/>
  <c r="G229" i="154"/>
  <c r="I172" i="154"/>
  <c r="H173" i="154"/>
  <c r="I173" i="154" l="1"/>
  <c r="H174" i="154"/>
  <c r="G230" i="154"/>
  <c r="F143" i="154"/>
  <c r="D144" i="154" l="1"/>
  <c r="I174" i="154"/>
  <c r="H175" i="154"/>
  <c r="G231" i="154"/>
  <c r="G232" i="154" l="1"/>
  <c r="I175" i="154"/>
  <c r="H176" i="154"/>
  <c r="E144" i="154"/>
  <c r="I176" i="154" l="1"/>
  <c r="H177" i="154"/>
  <c r="F144" i="154"/>
  <c r="D145" i="154" s="1"/>
  <c r="E145" i="154" s="1"/>
  <c r="F145" i="154" s="1"/>
  <c r="G233" i="154"/>
  <c r="G234" i="154" l="1"/>
  <c r="D146" i="154"/>
  <c r="E146" i="154" s="1"/>
  <c r="F146" i="154"/>
  <c r="I177" i="154"/>
  <c r="H178" i="154"/>
  <c r="D147" i="154" l="1"/>
  <c r="E147" i="154" s="1"/>
  <c r="F147" i="154" s="1"/>
  <c r="I178" i="154"/>
  <c r="H179" i="154"/>
  <c r="G235" i="154"/>
  <c r="D148" i="154" l="1"/>
  <c r="E148" i="154" s="1"/>
  <c r="F148" i="154" s="1"/>
  <c r="G236" i="154"/>
  <c r="I179" i="154"/>
  <c r="H180" i="154"/>
  <c r="I180" i="154" l="1"/>
  <c r="H181" i="154"/>
  <c r="G237" i="154"/>
  <c r="D149" i="154"/>
  <c r="E149" i="154" s="1"/>
  <c r="F149" i="154" s="1"/>
  <c r="D150" i="154" l="1"/>
  <c r="E150" i="154" s="1"/>
  <c r="F150" i="154" s="1"/>
  <c r="G238" i="154"/>
  <c r="I181" i="154"/>
  <c r="H182" i="154"/>
  <c r="D151" i="154" l="1"/>
  <c r="E151" i="154" s="1"/>
  <c r="F151" i="154" s="1"/>
  <c r="G239" i="154"/>
  <c r="I182" i="154"/>
  <c r="H183" i="154"/>
  <c r="D152" i="154" l="1"/>
  <c r="E152" i="154" s="1"/>
  <c r="F152" i="154" s="1"/>
  <c r="G240" i="154"/>
  <c r="I183" i="154"/>
  <c r="H184" i="154"/>
  <c r="D153" i="154" l="1"/>
  <c r="E153" i="154" s="1"/>
  <c r="F153" i="154" s="1"/>
  <c r="G241" i="154"/>
  <c r="I184" i="154"/>
  <c r="H185" i="154"/>
  <c r="D154" i="154" l="1"/>
  <c r="E154" i="154" s="1"/>
  <c r="F154" i="154" s="1"/>
  <c r="G242" i="154"/>
  <c r="I185" i="154"/>
  <c r="H186" i="154"/>
  <c r="D155" i="154" l="1"/>
  <c r="E155" i="154" s="1"/>
  <c r="F155" i="154" s="1"/>
  <c r="G243" i="154"/>
  <c r="I186" i="154"/>
  <c r="H187" i="154"/>
  <c r="D156" i="154" l="1"/>
  <c r="E156" i="154" s="1"/>
  <c r="F156" i="154" s="1"/>
  <c r="I187" i="154"/>
  <c r="H188" i="154"/>
  <c r="G244" i="154"/>
  <c r="G245" i="154" l="1"/>
  <c r="I188" i="154"/>
  <c r="H189" i="154"/>
  <c r="D157" i="154"/>
  <c r="E157" i="154" s="1"/>
  <c r="F157" i="154" s="1"/>
  <c r="D158" i="154" l="1"/>
  <c r="E158" i="154" s="1"/>
  <c r="F158" i="154" s="1"/>
  <c r="I189" i="154"/>
  <c r="H190" i="154"/>
  <c r="G246" i="154"/>
  <c r="D159" i="154" l="1"/>
  <c r="E159" i="154" s="1"/>
  <c r="F159" i="154" s="1"/>
  <c r="G247" i="154"/>
  <c r="I190" i="154"/>
  <c r="H191" i="154"/>
  <c r="D160" i="154" l="1"/>
  <c r="E160" i="154" s="1"/>
  <c r="F160" i="154" s="1"/>
  <c r="G248" i="154"/>
  <c r="I191" i="154"/>
  <c r="H192" i="154"/>
  <c r="D161" i="154" l="1"/>
  <c r="E161" i="154" s="1"/>
  <c r="F161" i="154" s="1"/>
  <c r="G249" i="154"/>
  <c r="I192" i="154"/>
  <c r="H193" i="154"/>
  <c r="D162" i="154" l="1"/>
  <c r="E162" i="154" s="1"/>
  <c r="F162" i="154" s="1"/>
  <c r="G250" i="154"/>
  <c r="I193" i="154"/>
  <c r="H194" i="154"/>
  <c r="G251" i="154" l="1"/>
  <c r="I194" i="154"/>
  <c r="H195" i="154"/>
  <c r="D163" i="154"/>
  <c r="E163" i="154" s="1"/>
  <c r="F163" i="154" s="1"/>
  <c r="D164" i="154" l="1"/>
  <c r="E164" i="154" s="1"/>
  <c r="F164" i="154"/>
  <c r="I195" i="154"/>
  <c r="H196" i="154"/>
  <c r="G252" i="154"/>
  <c r="G253" i="154" l="1"/>
  <c r="I196" i="154"/>
  <c r="H197" i="154"/>
  <c r="D165" i="154"/>
  <c r="E165" i="154" s="1"/>
  <c r="F165" i="154" s="1"/>
  <c r="D166" i="154" l="1"/>
  <c r="E166" i="154" s="1"/>
  <c r="F166" i="154" s="1"/>
  <c r="I197" i="154"/>
  <c r="H198" i="154"/>
  <c r="G254" i="154"/>
  <c r="D167" i="154" l="1"/>
  <c r="E167" i="154" s="1"/>
  <c r="F167" i="154" s="1"/>
  <c r="G255" i="154"/>
  <c r="I198" i="154"/>
  <c r="H199" i="154"/>
  <c r="D168" i="154" l="1"/>
  <c r="E168" i="154" s="1"/>
  <c r="F168" i="154" s="1"/>
  <c r="I199" i="154"/>
  <c r="H200" i="154"/>
  <c r="G256" i="154"/>
  <c r="D169" i="154" l="1"/>
  <c r="E169" i="154" s="1"/>
  <c r="F169" i="154" s="1"/>
  <c r="G257" i="154"/>
  <c r="I200" i="154"/>
  <c r="H201" i="154"/>
  <c r="G258" i="154" l="1"/>
  <c r="I201" i="154"/>
  <c r="H202" i="154"/>
  <c r="D170" i="154"/>
  <c r="E170" i="154" s="1"/>
  <c r="F170" i="154" s="1"/>
  <c r="D171" i="154" l="1"/>
  <c r="E171" i="154" s="1"/>
  <c r="F171" i="154" s="1"/>
  <c r="I202" i="154"/>
  <c r="H203" i="154"/>
  <c r="G259" i="154"/>
  <c r="D172" i="154" l="1"/>
  <c r="E172" i="154" s="1"/>
  <c r="F172" i="154"/>
  <c r="G260" i="154"/>
  <c r="I203" i="154"/>
  <c r="H204" i="154"/>
  <c r="I204" i="154" l="1"/>
  <c r="H205" i="154"/>
  <c r="G261" i="154"/>
  <c r="D173" i="154"/>
  <c r="E173" i="154" s="1"/>
  <c r="F173" i="154" s="1"/>
  <c r="D174" i="154" l="1"/>
  <c r="E174" i="154" s="1"/>
  <c r="F174" i="154" s="1"/>
  <c r="G262" i="154"/>
  <c r="I205" i="154"/>
  <c r="H206" i="154"/>
  <c r="D175" i="154" l="1"/>
  <c r="E175" i="154" s="1"/>
  <c r="F175" i="154" s="1"/>
  <c r="I206" i="154"/>
  <c r="H207" i="154"/>
  <c r="G263" i="154"/>
  <c r="D176" i="154" l="1"/>
  <c r="E176" i="154" s="1"/>
  <c r="F176" i="154" s="1"/>
  <c r="I207" i="154"/>
  <c r="H208" i="154"/>
  <c r="G264" i="154"/>
  <c r="D177" i="154" l="1"/>
  <c r="E177" i="154" s="1"/>
  <c r="F177" i="154" s="1"/>
  <c r="G265" i="154"/>
  <c r="I208" i="154"/>
  <c r="H209" i="154"/>
  <c r="D178" i="154" l="1"/>
  <c r="E178" i="154" s="1"/>
  <c r="F178" i="154" s="1"/>
  <c r="I209" i="154"/>
  <c r="H210" i="154"/>
  <c r="G266" i="154"/>
  <c r="D179" i="154" l="1"/>
  <c r="E179" i="154" s="1"/>
  <c r="F179" i="154" s="1"/>
  <c r="G267" i="154"/>
  <c r="I210" i="154"/>
  <c r="H211" i="154"/>
  <c r="D180" i="154" l="1"/>
  <c r="E180" i="154" s="1"/>
  <c r="F180" i="154"/>
  <c r="G268" i="154"/>
  <c r="I211" i="154"/>
  <c r="H212" i="154"/>
  <c r="I212" i="154" l="1"/>
  <c r="H213" i="154"/>
  <c r="G269" i="154"/>
  <c r="D181" i="154"/>
  <c r="E181" i="154" s="1"/>
  <c r="F181" i="154" s="1"/>
  <c r="D182" i="154" l="1"/>
  <c r="E182" i="154" s="1"/>
  <c r="F182" i="154" s="1"/>
  <c r="G270" i="154"/>
  <c r="I213" i="154"/>
  <c r="H214" i="154"/>
  <c r="D183" i="154" l="1"/>
  <c r="E183" i="154" s="1"/>
  <c r="F183" i="154" s="1"/>
  <c r="G271" i="154"/>
  <c r="I214" i="154"/>
  <c r="H215" i="154"/>
  <c r="D184" i="154" l="1"/>
  <c r="E184" i="154" s="1"/>
  <c r="F184" i="154" s="1"/>
  <c r="G272" i="154"/>
  <c r="I215" i="154"/>
  <c r="H216" i="154"/>
  <c r="D185" i="154" l="1"/>
  <c r="E185" i="154" s="1"/>
  <c r="F185" i="154" s="1"/>
  <c r="I216" i="154"/>
  <c r="H217" i="154"/>
  <c r="G273" i="154"/>
  <c r="G274" i="154" l="1"/>
  <c r="I217" i="154"/>
  <c r="H218" i="154"/>
  <c r="D186" i="154"/>
  <c r="E186" i="154" s="1"/>
  <c r="F186" i="154" s="1"/>
  <c r="D187" i="154" l="1"/>
  <c r="E187" i="154" s="1"/>
  <c r="F187" i="154" s="1"/>
  <c r="I218" i="154"/>
  <c r="H219" i="154"/>
  <c r="G275" i="154"/>
  <c r="D188" i="154" l="1"/>
  <c r="E188" i="154" s="1"/>
  <c r="F188" i="154"/>
  <c r="G276" i="154"/>
  <c r="I219" i="154"/>
  <c r="H220" i="154"/>
  <c r="I220" i="154" l="1"/>
  <c r="H221" i="154"/>
  <c r="D189" i="154"/>
  <c r="E189" i="154" s="1"/>
  <c r="F189" i="154" s="1"/>
  <c r="G277" i="154"/>
  <c r="D190" i="154" l="1"/>
  <c r="E190" i="154" s="1"/>
  <c r="F190" i="154" s="1"/>
  <c r="G278" i="154"/>
  <c r="I221" i="154"/>
  <c r="H222" i="154"/>
  <c r="D191" i="154" l="1"/>
  <c r="E191" i="154" s="1"/>
  <c r="F191" i="154" s="1"/>
  <c r="G279" i="154"/>
  <c r="I222" i="154"/>
  <c r="H223" i="154"/>
  <c r="D192" i="154" l="1"/>
  <c r="E192" i="154" s="1"/>
  <c r="F192" i="154" s="1"/>
  <c r="G280" i="154"/>
  <c r="I223" i="154"/>
  <c r="H224" i="154"/>
  <c r="D193" i="154" l="1"/>
  <c r="E193" i="154" s="1"/>
  <c r="F193" i="154" s="1"/>
  <c r="G281" i="154"/>
  <c r="I224" i="154"/>
  <c r="H225" i="154"/>
  <c r="G282" i="154" l="1"/>
  <c r="I225" i="154"/>
  <c r="H226" i="154"/>
  <c r="D194" i="154"/>
  <c r="E194" i="154" s="1"/>
  <c r="F194" i="154" s="1"/>
  <c r="D195" i="154" l="1"/>
  <c r="E195" i="154" s="1"/>
  <c r="F195" i="154" s="1"/>
  <c r="I226" i="154"/>
  <c r="H227" i="154"/>
  <c r="G283" i="154"/>
  <c r="D196" i="154" l="1"/>
  <c r="E196" i="154" s="1"/>
  <c r="F196" i="154" s="1"/>
  <c r="I227" i="154"/>
  <c r="H228" i="154"/>
  <c r="G284" i="154"/>
  <c r="G285" i="154" l="1"/>
  <c r="I228" i="154"/>
  <c r="H229" i="154"/>
  <c r="D197" i="154"/>
  <c r="E197" i="154" s="1"/>
  <c r="F197" i="154" s="1"/>
  <c r="D198" i="154" l="1"/>
  <c r="E198" i="154" s="1"/>
  <c r="F198" i="154" s="1"/>
  <c r="I229" i="154"/>
  <c r="H230" i="154"/>
  <c r="G286" i="154"/>
  <c r="D199" i="154" l="1"/>
  <c r="G287" i="154"/>
  <c r="I230" i="154"/>
  <c r="H231" i="154"/>
  <c r="G288" i="154" l="1"/>
  <c r="E199" i="154"/>
  <c r="C14" i="156"/>
  <c r="I231" i="154"/>
  <c r="H232" i="154"/>
  <c r="I232" i="154" l="1"/>
  <c r="H233" i="154"/>
  <c r="B14" i="156"/>
  <c r="F199" i="154"/>
  <c r="G289" i="154"/>
  <c r="D200" i="154" l="1"/>
  <c r="I233" i="154"/>
  <c r="H234" i="154"/>
  <c r="G290" i="154"/>
  <c r="E200" i="154" l="1"/>
  <c r="G291" i="154"/>
  <c r="I234" i="154"/>
  <c r="H235" i="154"/>
  <c r="I235" i="154" l="1"/>
  <c r="H236" i="154"/>
  <c r="G292" i="154"/>
  <c r="F200" i="154"/>
  <c r="D201" i="154" l="1"/>
  <c r="I236" i="154"/>
  <c r="H237" i="154"/>
  <c r="G293" i="154"/>
  <c r="G294" i="154" l="1"/>
  <c r="E201" i="154"/>
  <c r="I237" i="154"/>
  <c r="H238" i="154"/>
  <c r="F201" i="154" l="1"/>
  <c r="I238" i="154"/>
  <c r="H239" i="154"/>
  <c r="G295" i="154"/>
  <c r="G296" i="154" l="1"/>
  <c r="I239" i="154"/>
  <c r="H240" i="154"/>
  <c r="D202" i="154"/>
  <c r="E202" i="154" l="1"/>
  <c r="I240" i="154"/>
  <c r="H241" i="154"/>
  <c r="G297" i="154"/>
  <c r="G298" i="154" l="1"/>
  <c r="I241" i="154"/>
  <c r="H242" i="154"/>
  <c r="F202" i="154"/>
  <c r="I242" i="154" l="1"/>
  <c r="H243" i="154"/>
  <c r="D203" i="154"/>
  <c r="G299" i="154"/>
  <c r="E203" i="154" l="1"/>
  <c r="G300" i="154"/>
  <c r="I243" i="154"/>
  <c r="H244" i="154"/>
  <c r="I244" i="154" l="1"/>
  <c r="H245" i="154"/>
  <c r="G301" i="154"/>
  <c r="F203" i="154"/>
  <c r="D204" i="154" l="1"/>
  <c r="I245" i="154"/>
  <c r="H246" i="154"/>
  <c r="G302" i="154"/>
  <c r="G303" i="154" l="1"/>
  <c r="I246" i="154"/>
  <c r="H247" i="154"/>
  <c r="E204" i="154"/>
  <c r="F204" i="154" l="1"/>
  <c r="I247" i="154"/>
  <c r="H248" i="154"/>
  <c r="G304" i="154"/>
  <c r="I248" i="154" l="1"/>
  <c r="H249" i="154"/>
  <c r="G305" i="154"/>
  <c r="D205" i="154"/>
  <c r="E205" i="154" s="1"/>
  <c r="F205" i="154" s="1"/>
  <c r="D206" i="154" l="1"/>
  <c r="E206" i="154" s="1"/>
  <c r="F206" i="154" s="1"/>
  <c r="G306" i="154"/>
  <c r="I249" i="154"/>
  <c r="H250" i="154"/>
  <c r="D207" i="154" l="1"/>
  <c r="E207" i="154" s="1"/>
  <c r="F207" i="154" s="1"/>
  <c r="G307" i="154"/>
  <c r="I250" i="154"/>
  <c r="H251" i="154"/>
  <c r="D208" i="154" l="1"/>
  <c r="E208" i="154" s="1"/>
  <c r="F208" i="154" s="1"/>
  <c r="G308" i="154"/>
  <c r="I251" i="154"/>
  <c r="H252" i="154"/>
  <c r="D209" i="154" l="1"/>
  <c r="E209" i="154" s="1"/>
  <c r="F209" i="154" s="1"/>
  <c r="G309" i="154"/>
  <c r="I252" i="154"/>
  <c r="H253" i="154"/>
  <c r="D210" i="154" l="1"/>
  <c r="E210" i="154" s="1"/>
  <c r="F210" i="154" s="1"/>
  <c r="G310" i="154"/>
  <c r="I253" i="154"/>
  <c r="H254" i="154"/>
  <c r="I254" i="154" l="1"/>
  <c r="H255" i="154"/>
  <c r="D211" i="154"/>
  <c r="E211" i="154" s="1"/>
  <c r="F211" i="154" s="1"/>
  <c r="G311" i="154"/>
  <c r="D212" i="154" l="1"/>
  <c r="E212" i="154" s="1"/>
  <c r="F212" i="154" s="1"/>
  <c r="G312" i="154"/>
  <c r="I255" i="154"/>
  <c r="H256" i="154"/>
  <c r="D213" i="154" l="1"/>
  <c r="E213" i="154" s="1"/>
  <c r="F213" i="154" s="1"/>
  <c r="G313" i="154"/>
  <c r="I256" i="154"/>
  <c r="H257" i="154"/>
  <c r="D214" i="154" l="1"/>
  <c r="E214" i="154" s="1"/>
  <c r="F214" i="154" s="1"/>
  <c r="G314" i="154"/>
  <c r="I257" i="154"/>
  <c r="H258" i="154"/>
  <c r="D215" i="154" l="1"/>
  <c r="E215" i="154" s="1"/>
  <c r="F215" i="154" s="1"/>
  <c r="I258" i="154"/>
  <c r="H259" i="154"/>
  <c r="G315" i="154"/>
  <c r="D216" i="154" l="1"/>
  <c r="E216" i="154" s="1"/>
  <c r="F216" i="154" s="1"/>
  <c r="G316" i="154"/>
  <c r="I259" i="154"/>
  <c r="H260" i="154"/>
  <c r="D217" i="154" l="1"/>
  <c r="E217" i="154" s="1"/>
  <c r="F217" i="154" s="1"/>
  <c r="I260" i="154"/>
  <c r="H261" i="154"/>
  <c r="G317" i="154"/>
  <c r="D218" i="154" l="1"/>
  <c r="E218" i="154" s="1"/>
  <c r="F218" i="154" s="1"/>
  <c r="G318" i="154"/>
  <c r="I261" i="154"/>
  <c r="H262" i="154"/>
  <c r="I262" i="154" l="1"/>
  <c r="H263" i="154"/>
  <c r="G319" i="154"/>
  <c r="D219" i="154"/>
  <c r="E219" i="154" s="1"/>
  <c r="F219" i="154" s="1"/>
  <c r="D220" i="154" l="1"/>
  <c r="E220" i="154" s="1"/>
  <c r="F220" i="154" s="1"/>
  <c r="I263" i="154"/>
  <c r="H264" i="154"/>
  <c r="G320" i="154"/>
  <c r="D221" i="154" l="1"/>
  <c r="E221" i="154" s="1"/>
  <c r="F221" i="154" s="1"/>
  <c r="G321" i="154"/>
  <c r="I264" i="154"/>
  <c r="H265" i="154"/>
  <c r="D222" i="154" l="1"/>
  <c r="E222" i="154" s="1"/>
  <c r="F222" i="154" s="1"/>
  <c r="G322" i="154"/>
  <c r="I265" i="154"/>
  <c r="H266" i="154"/>
  <c r="D223" i="154" l="1"/>
  <c r="E223" i="154" s="1"/>
  <c r="F223" i="154" s="1"/>
  <c r="G323" i="154"/>
  <c r="I266" i="154"/>
  <c r="H267" i="154"/>
  <c r="D224" i="154" l="1"/>
  <c r="E224" i="154" s="1"/>
  <c r="F224" i="154" s="1"/>
  <c r="G324" i="154"/>
  <c r="I267" i="154"/>
  <c r="H268" i="154"/>
  <c r="D225" i="154" l="1"/>
  <c r="E225" i="154" s="1"/>
  <c r="F225" i="154" s="1"/>
  <c r="G325" i="154"/>
  <c r="I268" i="154"/>
  <c r="H269" i="154"/>
  <c r="D226" i="154" l="1"/>
  <c r="E226" i="154" s="1"/>
  <c r="F226" i="154" s="1"/>
  <c r="G326" i="154"/>
  <c r="I269" i="154"/>
  <c r="H270" i="154"/>
  <c r="D227" i="154" l="1"/>
  <c r="E227" i="154" s="1"/>
  <c r="F227" i="154" s="1"/>
  <c r="I270" i="154"/>
  <c r="H271" i="154"/>
  <c r="G327" i="154"/>
  <c r="D228" i="154" l="1"/>
  <c r="E228" i="154" s="1"/>
  <c r="F228" i="154" s="1"/>
  <c r="G328" i="154"/>
  <c r="I271" i="154"/>
  <c r="H272" i="154"/>
  <c r="D229" i="154" l="1"/>
  <c r="E229" i="154" s="1"/>
  <c r="F229" i="154" s="1"/>
  <c r="I272" i="154"/>
  <c r="H273" i="154"/>
  <c r="G329" i="154"/>
  <c r="D230" i="154" l="1"/>
  <c r="E230" i="154" s="1"/>
  <c r="F230" i="154" s="1"/>
  <c r="I273" i="154"/>
  <c r="H274" i="154"/>
  <c r="G330" i="154"/>
  <c r="D231" i="154" l="1"/>
  <c r="E231" i="154" s="1"/>
  <c r="F231" i="154" s="1"/>
  <c r="I274" i="154"/>
  <c r="H275" i="154"/>
  <c r="G331" i="154"/>
  <c r="D232" i="154" l="1"/>
  <c r="E232" i="154" s="1"/>
  <c r="F232" i="154" s="1"/>
  <c r="G332" i="154"/>
  <c r="I275" i="154"/>
  <c r="H276" i="154"/>
  <c r="D233" i="154" l="1"/>
  <c r="E233" i="154" s="1"/>
  <c r="F233" i="154" s="1"/>
  <c r="G333" i="154"/>
  <c r="I276" i="154"/>
  <c r="H277" i="154"/>
  <c r="D234" i="154" l="1"/>
  <c r="E234" i="154" s="1"/>
  <c r="F234" i="154" s="1"/>
  <c r="I277" i="154"/>
  <c r="H278" i="154"/>
  <c r="G334" i="154"/>
  <c r="G335" i="154" l="1"/>
  <c r="I278" i="154"/>
  <c r="H279" i="154"/>
  <c r="D235" i="154"/>
  <c r="E235" i="154" s="1"/>
  <c r="F235" i="154" s="1"/>
  <c r="D236" i="154" l="1"/>
  <c r="E236" i="154" s="1"/>
  <c r="F236" i="154" s="1"/>
  <c r="I279" i="154"/>
  <c r="H280" i="154"/>
  <c r="G336" i="154"/>
  <c r="I280" i="154" l="1"/>
  <c r="H281" i="154"/>
  <c r="G337" i="154"/>
  <c r="D237" i="154"/>
  <c r="E237" i="154" s="1"/>
  <c r="F237" i="154" s="1"/>
  <c r="D238" i="154" l="1"/>
  <c r="E238" i="154" s="1"/>
  <c r="F238" i="154" s="1"/>
  <c r="G338" i="154"/>
  <c r="I281" i="154"/>
  <c r="H282" i="154"/>
  <c r="D239" i="154" l="1"/>
  <c r="E239" i="154" s="1"/>
  <c r="F239" i="154" s="1"/>
  <c r="G339" i="154"/>
  <c r="I282" i="154"/>
  <c r="H283" i="154"/>
  <c r="D240" i="154" l="1"/>
  <c r="E240" i="154" s="1"/>
  <c r="F240" i="154" s="1"/>
  <c r="G340" i="154"/>
  <c r="I283" i="154"/>
  <c r="H284" i="154"/>
  <c r="D241" i="154" l="1"/>
  <c r="E241" i="154" s="1"/>
  <c r="F241" i="154" s="1"/>
  <c r="I284" i="154"/>
  <c r="H285" i="154"/>
  <c r="G341" i="154"/>
  <c r="D242" i="154" l="1"/>
  <c r="E242" i="154" s="1"/>
  <c r="F242" i="154" s="1"/>
  <c r="G342" i="154"/>
  <c r="I285" i="154"/>
  <c r="H286" i="154"/>
  <c r="I286" i="154" l="1"/>
  <c r="H287" i="154"/>
  <c r="G343" i="154"/>
  <c r="D243" i="154"/>
  <c r="E243" i="154" s="1"/>
  <c r="F243" i="154" s="1"/>
  <c r="D244" i="154" l="1"/>
  <c r="E244" i="154" s="1"/>
  <c r="F244" i="154"/>
  <c r="G344" i="154"/>
  <c r="I287" i="154"/>
  <c r="H288" i="154"/>
  <c r="I288" i="154" l="1"/>
  <c r="H289" i="154"/>
  <c r="G345" i="154"/>
  <c r="D245" i="154"/>
  <c r="E245" i="154" s="1"/>
  <c r="F245" i="154" s="1"/>
  <c r="D246" i="154" l="1"/>
  <c r="E246" i="154" s="1"/>
  <c r="F246" i="154" s="1"/>
  <c r="G346" i="154"/>
  <c r="I289" i="154"/>
  <c r="H290" i="154"/>
  <c r="D247" i="154" l="1"/>
  <c r="E247" i="154" s="1"/>
  <c r="F247" i="154" s="1"/>
  <c r="G347" i="154"/>
  <c r="I290" i="154"/>
  <c r="H291" i="154"/>
  <c r="D248" i="154" l="1"/>
  <c r="E248" i="154" s="1"/>
  <c r="F248" i="154" s="1"/>
  <c r="I291" i="154"/>
  <c r="H292" i="154"/>
  <c r="G348" i="154"/>
  <c r="D249" i="154" l="1"/>
  <c r="E249" i="154" s="1"/>
  <c r="F249" i="154"/>
  <c r="I292" i="154"/>
  <c r="H293" i="154"/>
  <c r="G349" i="154"/>
  <c r="G350" i="154" l="1"/>
  <c r="I293" i="154"/>
  <c r="H294" i="154"/>
  <c r="D250" i="154"/>
  <c r="E250" i="154" s="1"/>
  <c r="F250" i="154" s="1"/>
  <c r="D251" i="154" l="1"/>
  <c r="E251" i="154" s="1"/>
  <c r="F251" i="154" s="1"/>
  <c r="I294" i="154"/>
  <c r="H295" i="154"/>
  <c r="G351" i="154"/>
  <c r="D252" i="154" l="1"/>
  <c r="E252" i="154" s="1"/>
  <c r="F252" i="154" s="1"/>
  <c r="G352" i="154"/>
  <c r="I295" i="154"/>
  <c r="H296" i="154"/>
  <c r="I296" i="154" l="1"/>
  <c r="H297" i="154"/>
  <c r="D253" i="154"/>
  <c r="E253" i="154" s="1"/>
  <c r="F253" i="154" s="1"/>
  <c r="G353" i="154"/>
  <c r="D254" i="154" l="1"/>
  <c r="E254" i="154" s="1"/>
  <c r="F254" i="154" s="1"/>
  <c r="G354" i="154"/>
  <c r="I297" i="154"/>
  <c r="H298" i="154"/>
  <c r="D255" i="154" l="1"/>
  <c r="E255" i="154" s="1"/>
  <c r="F255" i="154" s="1"/>
  <c r="I298" i="154"/>
  <c r="H299" i="154"/>
  <c r="G355" i="154"/>
  <c r="D256" i="154" l="1"/>
  <c r="E256" i="154" s="1"/>
  <c r="F256" i="154" s="1"/>
  <c r="G356" i="154"/>
  <c r="I299" i="154"/>
  <c r="H300" i="154"/>
  <c r="D257" i="154" l="1"/>
  <c r="E257" i="154" s="1"/>
  <c r="F257" i="154" s="1"/>
  <c r="I300" i="154"/>
  <c r="H301" i="154"/>
  <c r="G357" i="154"/>
  <c r="I301" i="154" l="1"/>
  <c r="H302" i="154"/>
  <c r="G358" i="154"/>
  <c r="D258" i="154"/>
  <c r="E258" i="154" s="1"/>
  <c r="F258" i="154" s="1"/>
  <c r="D259" i="154" l="1"/>
  <c r="G359" i="154"/>
  <c r="I302" i="154"/>
  <c r="H303" i="154"/>
  <c r="G360" i="154" l="1"/>
  <c r="I303" i="154"/>
  <c r="H304" i="154"/>
  <c r="E259" i="154"/>
  <c r="C15" i="156"/>
  <c r="B15" i="156" l="1"/>
  <c r="F259" i="154"/>
  <c r="I304" i="154"/>
  <c r="H305" i="154"/>
  <c r="G361" i="154"/>
  <c r="G362" i="154" l="1"/>
  <c r="I305" i="154"/>
  <c r="H306" i="154"/>
  <c r="D260" i="154"/>
  <c r="I306" i="154" l="1"/>
  <c r="H307" i="154"/>
  <c r="E260" i="154"/>
  <c r="G363" i="154"/>
  <c r="G364" i="154" l="1"/>
  <c r="F260" i="154"/>
  <c r="I307" i="154"/>
  <c r="H308" i="154"/>
  <c r="I308" i="154" l="1"/>
  <c r="H309" i="154"/>
  <c r="D261" i="154"/>
  <c r="G365" i="154"/>
  <c r="E261" i="154" l="1"/>
  <c r="G366" i="154"/>
  <c r="I309" i="154"/>
  <c r="H310" i="154"/>
  <c r="I310" i="154" l="1"/>
  <c r="H311" i="154"/>
  <c r="G367" i="154"/>
  <c r="F261" i="154"/>
  <c r="D262" i="154" l="1"/>
  <c r="G368" i="154"/>
  <c r="I311" i="154"/>
  <c r="H312" i="154"/>
  <c r="I312" i="154" l="1"/>
  <c r="H313" i="154"/>
  <c r="E262" i="154"/>
  <c r="G369" i="154"/>
  <c r="G370" i="154" l="1"/>
  <c r="F262" i="154"/>
  <c r="I313" i="154"/>
  <c r="H314" i="154"/>
  <c r="I314" i="154" l="1"/>
  <c r="H315" i="154"/>
  <c r="D263" i="154"/>
  <c r="G371" i="154"/>
  <c r="E263" i="154" l="1"/>
  <c r="G372" i="154"/>
  <c r="I315" i="154"/>
  <c r="H316" i="154"/>
  <c r="I316" i="154" l="1"/>
  <c r="H317" i="154"/>
  <c r="G373" i="154"/>
  <c r="F263" i="154"/>
  <c r="D264" i="154" l="1"/>
  <c r="I317" i="154"/>
  <c r="H318" i="154"/>
  <c r="G374" i="154"/>
  <c r="G375" i="154" l="1"/>
  <c r="I318" i="154"/>
  <c r="H319" i="154"/>
  <c r="E264" i="154"/>
  <c r="F264" i="154" l="1"/>
  <c r="I319" i="154"/>
  <c r="H320" i="154"/>
  <c r="G376" i="154"/>
  <c r="G377" i="154" l="1"/>
  <c r="I320" i="154"/>
  <c r="H321" i="154"/>
  <c r="D265" i="154"/>
  <c r="E265" i="154" s="1"/>
  <c r="F265" i="154" s="1"/>
  <c r="D266" i="154" l="1"/>
  <c r="E266" i="154" s="1"/>
  <c r="F266" i="154"/>
  <c r="I321" i="154"/>
  <c r="H322" i="154"/>
  <c r="G378" i="154"/>
  <c r="D267" i="154" l="1"/>
  <c r="E267" i="154" s="1"/>
  <c r="F267" i="154" s="1"/>
  <c r="G379" i="154"/>
  <c r="I322" i="154"/>
  <c r="H323" i="154"/>
  <c r="D268" i="154" l="1"/>
  <c r="E268" i="154" s="1"/>
  <c r="F268" i="154" s="1"/>
  <c r="G380" i="154"/>
  <c r="I323" i="154"/>
  <c r="H324" i="154"/>
  <c r="I324" i="154" l="1"/>
  <c r="H325" i="154"/>
  <c r="G381" i="154"/>
  <c r="D269" i="154"/>
  <c r="E269" i="154" s="1"/>
  <c r="F269" i="154" s="1"/>
  <c r="D270" i="154" l="1"/>
  <c r="E270" i="154" s="1"/>
  <c r="F270" i="154" s="1"/>
  <c r="G382" i="154"/>
  <c r="I325" i="154"/>
  <c r="H326" i="154"/>
  <c r="D271" i="154" l="1"/>
  <c r="E271" i="154" s="1"/>
  <c r="F271" i="154" s="1"/>
  <c r="I326" i="154"/>
  <c r="H327" i="154"/>
  <c r="G383" i="154"/>
  <c r="D272" i="154" l="1"/>
  <c r="E272" i="154" s="1"/>
  <c r="F272" i="154" s="1"/>
  <c r="G384" i="154"/>
  <c r="I327" i="154"/>
  <c r="H328" i="154"/>
  <c r="D273" i="154" l="1"/>
  <c r="E273" i="154" s="1"/>
  <c r="F273" i="154" s="1"/>
  <c r="I328" i="154"/>
  <c r="H329" i="154"/>
  <c r="G385" i="154"/>
  <c r="D274" i="154" l="1"/>
  <c r="E274" i="154" s="1"/>
  <c r="F274" i="154" s="1"/>
  <c r="G386" i="154"/>
  <c r="I329" i="154"/>
  <c r="H330" i="154"/>
  <c r="I330" i="154" l="1"/>
  <c r="H331" i="154"/>
  <c r="G387" i="154"/>
  <c r="D275" i="154"/>
  <c r="E275" i="154" s="1"/>
  <c r="F275" i="154" s="1"/>
  <c r="D276" i="154" l="1"/>
  <c r="E276" i="154" s="1"/>
  <c r="F276" i="154" s="1"/>
  <c r="G388" i="154"/>
  <c r="I331" i="154"/>
  <c r="H332" i="154"/>
  <c r="I332" i="154" l="1"/>
  <c r="H333" i="154"/>
  <c r="D277" i="154"/>
  <c r="E277" i="154" s="1"/>
  <c r="F277" i="154" s="1"/>
  <c r="G389" i="154"/>
  <c r="D278" i="154" l="1"/>
  <c r="E278" i="154" s="1"/>
  <c r="F278" i="154" s="1"/>
  <c r="G390" i="154"/>
  <c r="I333" i="154"/>
  <c r="H334" i="154"/>
  <c r="D279" i="154" l="1"/>
  <c r="E279" i="154" s="1"/>
  <c r="F279" i="154" s="1"/>
  <c r="I334" i="154"/>
  <c r="H335" i="154"/>
  <c r="G391" i="154"/>
  <c r="D280" i="154" l="1"/>
  <c r="E280" i="154" s="1"/>
  <c r="F280" i="154" s="1"/>
  <c r="G392" i="154"/>
  <c r="I335" i="154"/>
  <c r="H336" i="154"/>
  <c r="D281" i="154" l="1"/>
  <c r="E281" i="154" s="1"/>
  <c r="F281" i="154" s="1"/>
  <c r="I336" i="154"/>
  <c r="H337" i="154"/>
  <c r="G393" i="154"/>
  <c r="D282" i="154" l="1"/>
  <c r="E282" i="154" s="1"/>
  <c r="F282" i="154" s="1"/>
  <c r="I337" i="154"/>
  <c r="H338" i="154"/>
  <c r="G394" i="154"/>
  <c r="D283" i="154" l="1"/>
  <c r="E283" i="154" s="1"/>
  <c r="F283" i="154" s="1"/>
  <c r="G395" i="154"/>
  <c r="I338" i="154"/>
  <c r="H339" i="154"/>
  <c r="D284" i="154" l="1"/>
  <c r="E284" i="154" s="1"/>
  <c r="F284" i="154" s="1"/>
  <c r="I339" i="154"/>
  <c r="H340" i="154"/>
  <c r="G396" i="154"/>
  <c r="I340" i="154" l="1"/>
  <c r="H341" i="154"/>
  <c r="G397" i="154"/>
  <c r="D285" i="154"/>
  <c r="E285" i="154" s="1"/>
  <c r="F285" i="154" s="1"/>
  <c r="D286" i="154" l="1"/>
  <c r="E286" i="154" s="1"/>
  <c r="F286" i="154" s="1"/>
  <c r="G398" i="154"/>
  <c r="I341" i="154"/>
  <c r="H342" i="154"/>
  <c r="D287" i="154" l="1"/>
  <c r="E287" i="154" s="1"/>
  <c r="F287" i="154" s="1"/>
  <c r="I342" i="154"/>
  <c r="H343" i="154"/>
  <c r="G399" i="154"/>
  <c r="D288" i="154" l="1"/>
  <c r="E288" i="154" s="1"/>
  <c r="F288" i="154" s="1"/>
  <c r="G400" i="154"/>
  <c r="I343" i="154"/>
  <c r="H344" i="154"/>
  <c r="D289" i="154" l="1"/>
  <c r="E289" i="154" s="1"/>
  <c r="F289" i="154" s="1"/>
  <c r="G401" i="154"/>
  <c r="I344" i="154"/>
  <c r="H345" i="154"/>
  <c r="D290" i="154" l="1"/>
  <c r="E290" i="154" s="1"/>
  <c r="F290" i="154" s="1"/>
  <c r="G402" i="154"/>
  <c r="I345" i="154"/>
  <c r="H346" i="154"/>
  <c r="I346" i="154" l="1"/>
  <c r="H347" i="154"/>
  <c r="D291" i="154"/>
  <c r="E291" i="154" s="1"/>
  <c r="F291" i="154"/>
  <c r="G403" i="154"/>
  <c r="D292" i="154" l="1"/>
  <c r="E292" i="154" s="1"/>
  <c r="F292" i="154" s="1"/>
  <c r="G404" i="154"/>
  <c r="I347" i="154"/>
  <c r="H348" i="154"/>
  <c r="D293" i="154" l="1"/>
  <c r="E293" i="154" s="1"/>
  <c r="F293" i="154" s="1"/>
  <c r="G405" i="154"/>
  <c r="I348" i="154"/>
  <c r="H349" i="154"/>
  <c r="D294" i="154" l="1"/>
  <c r="E294" i="154" s="1"/>
  <c r="F294" i="154" s="1"/>
  <c r="G406" i="154"/>
  <c r="I349" i="154"/>
  <c r="H350" i="154"/>
  <c r="D295" i="154" l="1"/>
  <c r="E295" i="154" s="1"/>
  <c r="F295" i="154"/>
  <c r="I350" i="154"/>
  <c r="H351" i="154"/>
  <c r="G407" i="154"/>
  <c r="G408" i="154" l="1"/>
  <c r="I351" i="154"/>
  <c r="H352" i="154"/>
  <c r="D296" i="154"/>
  <c r="E296" i="154" s="1"/>
  <c r="F296" i="154" s="1"/>
  <c r="D297" i="154" l="1"/>
  <c r="E297" i="154" s="1"/>
  <c r="F297" i="154" s="1"/>
  <c r="I352" i="154"/>
  <c r="H353" i="154"/>
  <c r="G409" i="154"/>
  <c r="D298" i="154" l="1"/>
  <c r="E298" i="154" s="1"/>
  <c r="F298" i="154" s="1"/>
  <c r="I353" i="154"/>
  <c r="H354" i="154"/>
  <c r="G410" i="154"/>
  <c r="D299" i="154" l="1"/>
  <c r="E299" i="154" s="1"/>
  <c r="F299" i="154"/>
  <c r="I354" i="154"/>
  <c r="H355" i="154"/>
  <c r="G411" i="154"/>
  <c r="I355" i="154" l="1"/>
  <c r="H356" i="154"/>
  <c r="G412" i="154"/>
  <c r="D300" i="154"/>
  <c r="E300" i="154" s="1"/>
  <c r="F300" i="154" s="1"/>
  <c r="D301" i="154" l="1"/>
  <c r="E301" i="154" s="1"/>
  <c r="F301" i="154" s="1"/>
  <c r="G413" i="154"/>
  <c r="I356" i="154"/>
  <c r="H357" i="154"/>
  <c r="D302" i="154" l="1"/>
  <c r="E302" i="154" s="1"/>
  <c r="F302" i="154" s="1"/>
  <c r="G414" i="154"/>
  <c r="I357" i="154"/>
  <c r="H358" i="154"/>
  <c r="D303" i="154" l="1"/>
  <c r="E303" i="154" s="1"/>
  <c r="F303" i="154" s="1"/>
  <c r="I358" i="154"/>
  <c r="H359" i="154"/>
  <c r="G415" i="154"/>
  <c r="D304" i="154" l="1"/>
  <c r="E304" i="154" s="1"/>
  <c r="F304" i="154" s="1"/>
  <c r="G416" i="154"/>
  <c r="I359" i="154"/>
  <c r="H360" i="154"/>
  <c r="I360" i="154" l="1"/>
  <c r="H361" i="154"/>
  <c r="G417" i="154"/>
  <c r="D305" i="154"/>
  <c r="E305" i="154" s="1"/>
  <c r="F305" i="154" s="1"/>
  <c r="D306" i="154" l="1"/>
  <c r="E306" i="154" s="1"/>
  <c r="F306" i="154" s="1"/>
  <c r="G418" i="154"/>
  <c r="I361" i="154"/>
  <c r="H362" i="154"/>
  <c r="D307" i="154" l="1"/>
  <c r="E307" i="154" s="1"/>
  <c r="F307" i="154" s="1"/>
  <c r="G419" i="154"/>
  <c r="I362" i="154"/>
  <c r="H363" i="154"/>
  <c r="I363" i="154" l="1"/>
  <c r="H364" i="154"/>
  <c r="G420" i="154"/>
  <c r="D308" i="154"/>
  <c r="E308" i="154" s="1"/>
  <c r="F308" i="154" s="1"/>
  <c r="D309" i="154" l="1"/>
  <c r="E309" i="154" s="1"/>
  <c r="F309" i="154" s="1"/>
  <c r="G421" i="154"/>
  <c r="I364" i="154"/>
  <c r="H365" i="154"/>
  <c r="G422" i="154" l="1"/>
  <c r="D310" i="154"/>
  <c r="E310" i="154" s="1"/>
  <c r="F310" i="154" s="1"/>
  <c r="I365" i="154"/>
  <c r="H366" i="154"/>
  <c r="G423" i="154" l="1"/>
  <c r="D311" i="154"/>
  <c r="E311" i="154" s="1"/>
  <c r="F311" i="154" s="1"/>
  <c r="I366" i="154"/>
  <c r="H367" i="154"/>
  <c r="G424" i="154" l="1"/>
  <c r="I367" i="154"/>
  <c r="H368" i="154"/>
  <c r="D312" i="154"/>
  <c r="E312" i="154" s="1"/>
  <c r="F312" i="154" s="1"/>
  <c r="G425" i="154" l="1"/>
  <c r="D313" i="154"/>
  <c r="E313" i="154" s="1"/>
  <c r="F313" i="154" s="1"/>
  <c r="I368" i="154"/>
  <c r="H369" i="154"/>
  <c r="G426" i="154" l="1"/>
  <c r="D314" i="154"/>
  <c r="E314" i="154" s="1"/>
  <c r="F314" i="154" s="1"/>
  <c r="I369" i="154"/>
  <c r="H370" i="154"/>
  <c r="G427" i="154" l="1"/>
  <c r="D315" i="154"/>
  <c r="E315" i="154" s="1"/>
  <c r="F315" i="154" s="1"/>
  <c r="I370" i="154"/>
  <c r="H371" i="154"/>
  <c r="G428" i="154" l="1"/>
  <c r="I371" i="154"/>
  <c r="H372" i="154"/>
  <c r="D316" i="154"/>
  <c r="E316" i="154" s="1"/>
  <c r="F316" i="154" s="1"/>
  <c r="G429" i="154" l="1"/>
  <c r="D317" i="154"/>
  <c r="E317" i="154" s="1"/>
  <c r="F317" i="154" s="1"/>
  <c r="I372" i="154"/>
  <c r="H373" i="154"/>
  <c r="G430" i="154" l="1"/>
  <c r="D318" i="154"/>
  <c r="E318" i="154" s="1"/>
  <c r="F318" i="154" s="1"/>
  <c r="I373" i="154"/>
  <c r="H374" i="154"/>
  <c r="G431" i="154" l="1"/>
  <c r="D319" i="154"/>
  <c r="I374" i="154"/>
  <c r="H375" i="154"/>
  <c r="G432" i="154" l="1"/>
  <c r="I375" i="154"/>
  <c r="H376" i="154"/>
  <c r="E319" i="154"/>
  <c r="C16" i="156"/>
  <c r="G433" i="154" l="1"/>
  <c r="B16" i="156"/>
  <c r="F319" i="154"/>
  <c r="I376" i="154"/>
  <c r="H377" i="154"/>
  <c r="G434" i="154" l="1"/>
  <c r="I377" i="154"/>
  <c r="H378" i="154"/>
  <c r="D320" i="154"/>
  <c r="G435" i="154" l="1"/>
  <c r="E320" i="154"/>
  <c r="I378" i="154"/>
  <c r="H379" i="154"/>
  <c r="G436" i="154" l="1"/>
  <c r="I379" i="154"/>
  <c r="H380" i="154"/>
  <c r="F320" i="154"/>
  <c r="G437" i="154" l="1"/>
  <c r="D321" i="154"/>
  <c r="I380" i="154"/>
  <c r="H381" i="154"/>
  <c r="G438" i="154" l="1"/>
  <c r="E321" i="154"/>
  <c r="I381" i="154"/>
  <c r="H382" i="154"/>
  <c r="G439" i="154" l="1"/>
  <c r="I382" i="154"/>
  <c r="H383" i="154"/>
  <c r="F321" i="154"/>
  <c r="G440" i="154" l="1"/>
  <c r="D322" i="154"/>
  <c r="I383" i="154"/>
  <c r="H384" i="154"/>
  <c r="G441" i="154" l="1"/>
  <c r="E322" i="154"/>
  <c r="I384" i="154"/>
  <c r="H385" i="154"/>
  <c r="G442" i="154" l="1"/>
  <c r="I385" i="154"/>
  <c r="H386" i="154"/>
  <c r="F322" i="154"/>
  <c r="G443" i="154" l="1"/>
  <c r="D323" i="154"/>
  <c r="I386" i="154"/>
  <c r="H387" i="154"/>
  <c r="G444" i="154" l="1"/>
  <c r="I387" i="154"/>
  <c r="H388" i="154"/>
  <c r="E323" i="154"/>
  <c r="G445" i="154" l="1"/>
  <c r="F323" i="154"/>
  <c r="I388" i="154"/>
  <c r="H389" i="154"/>
  <c r="G446" i="154" l="1"/>
  <c r="I389" i="154"/>
  <c r="H390" i="154"/>
  <c r="D324" i="154"/>
  <c r="G447" i="154" l="1"/>
  <c r="I390" i="154"/>
  <c r="H391" i="154"/>
  <c r="E324" i="154"/>
  <c r="G448" i="154" l="1"/>
  <c r="F324" i="154"/>
  <c r="I391" i="154"/>
  <c r="H392" i="154"/>
  <c r="G449" i="154" l="1"/>
  <c r="I392" i="154"/>
  <c r="H393" i="154"/>
  <c r="D325" i="154"/>
  <c r="E325" i="154" s="1"/>
  <c r="F325" i="154" s="1"/>
  <c r="G450" i="154" l="1"/>
  <c r="D326" i="154"/>
  <c r="E326" i="154" s="1"/>
  <c r="F326" i="154" s="1"/>
  <c r="I393" i="154"/>
  <c r="H394" i="154"/>
  <c r="G451" i="154" l="1"/>
  <c r="D327" i="154"/>
  <c r="E327" i="154" s="1"/>
  <c r="F327" i="154" s="1"/>
  <c r="I394" i="154"/>
  <c r="H395" i="154"/>
  <c r="G452" i="154" l="1"/>
  <c r="D328" i="154"/>
  <c r="E328" i="154" s="1"/>
  <c r="F328" i="154" s="1"/>
  <c r="I395" i="154"/>
  <c r="H396" i="154"/>
  <c r="G453" i="154" l="1"/>
  <c r="D329" i="154"/>
  <c r="E329" i="154" s="1"/>
  <c r="F329" i="154" s="1"/>
  <c r="I396" i="154"/>
  <c r="H397" i="154"/>
  <c r="G454" i="154" l="1"/>
  <c r="D330" i="154"/>
  <c r="E330" i="154" s="1"/>
  <c r="F330" i="154" s="1"/>
  <c r="I397" i="154"/>
  <c r="H398" i="154"/>
  <c r="G455" i="154" l="1"/>
  <c r="D331" i="154"/>
  <c r="E331" i="154" s="1"/>
  <c r="F331" i="154" s="1"/>
  <c r="I398" i="154"/>
  <c r="H399" i="154"/>
  <c r="G456" i="154" l="1"/>
  <c r="D332" i="154"/>
  <c r="E332" i="154" s="1"/>
  <c r="F332" i="154" s="1"/>
  <c r="I399" i="154"/>
  <c r="H400" i="154"/>
  <c r="G457" i="154" l="1"/>
  <c r="D333" i="154"/>
  <c r="E333" i="154" s="1"/>
  <c r="F333" i="154" s="1"/>
  <c r="I400" i="154"/>
  <c r="H401" i="154"/>
  <c r="G458" i="154" l="1"/>
  <c r="D334" i="154"/>
  <c r="E334" i="154" s="1"/>
  <c r="F334" i="154" s="1"/>
  <c r="I401" i="154"/>
  <c r="H402" i="154"/>
  <c r="G459" i="154" l="1"/>
  <c r="D335" i="154"/>
  <c r="E335" i="154" s="1"/>
  <c r="F335" i="154" s="1"/>
  <c r="I402" i="154"/>
  <c r="H403" i="154"/>
  <c r="G460" i="154" l="1"/>
  <c r="D336" i="154"/>
  <c r="E336" i="154" s="1"/>
  <c r="F336" i="154" s="1"/>
  <c r="I403" i="154"/>
  <c r="H404" i="154"/>
  <c r="G461" i="154" l="1"/>
  <c r="D337" i="154"/>
  <c r="E337" i="154" s="1"/>
  <c r="F337" i="154" s="1"/>
  <c r="I404" i="154"/>
  <c r="H405" i="154"/>
  <c r="G462" i="154" l="1"/>
  <c r="D338" i="154"/>
  <c r="E338" i="154" s="1"/>
  <c r="F338" i="154" s="1"/>
  <c r="I405" i="154"/>
  <c r="H406" i="154"/>
  <c r="G463" i="154" l="1"/>
  <c r="D339" i="154"/>
  <c r="E339" i="154" s="1"/>
  <c r="F339" i="154" s="1"/>
  <c r="I406" i="154"/>
  <c r="H407" i="154"/>
  <c r="G464" i="154" l="1"/>
  <c r="I407" i="154"/>
  <c r="H408" i="154"/>
  <c r="D340" i="154"/>
  <c r="E340" i="154" s="1"/>
  <c r="F340" i="154" s="1"/>
  <c r="G465" i="154" l="1"/>
  <c r="D341" i="154"/>
  <c r="E341" i="154" s="1"/>
  <c r="F341" i="154" s="1"/>
  <c r="I408" i="154"/>
  <c r="H409" i="154"/>
  <c r="G466" i="154" l="1"/>
  <c r="D342" i="154"/>
  <c r="E342" i="154" s="1"/>
  <c r="F342" i="154" s="1"/>
  <c r="I409" i="154"/>
  <c r="H410" i="154"/>
  <c r="G467" i="154" l="1"/>
  <c r="D343" i="154"/>
  <c r="E343" i="154" s="1"/>
  <c r="F343" i="154" s="1"/>
  <c r="I410" i="154"/>
  <c r="H411" i="154"/>
  <c r="G468" i="154" l="1"/>
  <c r="D344" i="154"/>
  <c r="E344" i="154" s="1"/>
  <c r="F344" i="154" s="1"/>
  <c r="I411" i="154"/>
  <c r="H412" i="154"/>
  <c r="G469" i="154" l="1"/>
  <c r="D345" i="154"/>
  <c r="E345" i="154" s="1"/>
  <c r="F345" i="154" s="1"/>
  <c r="I412" i="154"/>
  <c r="H413" i="154"/>
  <c r="G470" i="154" l="1"/>
  <c r="D346" i="154"/>
  <c r="E346" i="154" s="1"/>
  <c r="F346" i="154" s="1"/>
  <c r="I413" i="154"/>
  <c r="H414" i="154"/>
  <c r="G471" i="154" l="1"/>
  <c r="D347" i="154"/>
  <c r="E347" i="154" s="1"/>
  <c r="F347" i="154" s="1"/>
  <c r="I414" i="154"/>
  <c r="H415" i="154"/>
  <c r="G472" i="154" l="1"/>
  <c r="D348" i="154"/>
  <c r="E348" i="154" s="1"/>
  <c r="F348" i="154" s="1"/>
  <c r="I415" i="154"/>
  <c r="H416" i="154"/>
  <c r="G473" i="154" l="1"/>
  <c r="D349" i="154"/>
  <c r="E349" i="154" s="1"/>
  <c r="F349" i="154" s="1"/>
  <c r="I416" i="154"/>
  <c r="H417" i="154"/>
  <c r="G474" i="154" l="1"/>
  <c r="D350" i="154"/>
  <c r="E350" i="154" s="1"/>
  <c r="F350" i="154" s="1"/>
  <c r="I417" i="154"/>
  <c r="H418" i="154"/>
  <c r="G475" i="154" l="1"/>
  <c r="D351" i="154"/>
  <c r="E351" i="154" s="1"/>
  <c r="F351" i="154" s="1"/>
  <c r="I418" i="154"/>
  <c r="H419" i="154"/>
  <c r="G476" i="154" l="1"/>
  <c r="D352" i="154"/>
  <c r="E352" i="154" s="1"/>
  <c r="F352" i="154" s="1"/>
  <c r="I419" i="154"/>
  <c r="H420" i="154"/>
  <c r="G477" i="154" l="1"/>
  <c r="I420" i="154"/>
  <c r="H421" i="154"/>
  <c r="D353" i="154"/>
  <c r="E353" i="154" s="1"/>
  <c r="F353" i="154" s="1"/>
  <c r="G478" i="154" l="1"/>
  <c r="I421" i="154"/>
  <c r="H422" i="154"/>
  <c r="D354" i="154"/>
  <c r="E354" i="154" s="1"/>
  <c r="F354" i="154" s="1"/>
  <c r="G479" i="154" l="1"/>
  <c r="I422" i="154"/>
  <c r="H423" i="154"/>
  <c r="D355" i="154"/>
  <c r="E355" i="154" s="1"/>
  <c r="F355" i="154"/>
  <c r="G480" i="154" l="1"/>
  <c r="I423" i="154"/>
  <c r="H424" i="154"/>
  <c r="D356" i="154"/>
  <c r="E356" i="154" s="1"/>
  <c r="F356" i="154"/>
  <c r="G481" i="154" l="1"/>
  <c r="I424" i="154"/>
  <c r="H425" i="154"/>
  <c r="D357" i="154"/>
  <c r="E357" i="154" s="1"/>
  <c r="F357" i="154" s="1"/>
  <c r="G482" i="154" l="1"/>
  <c r="I425" i="154"/>
  <c r="H426" i="154"/>
  <c r="D358" i="154"/>
  <c r="E358" i="154" s="1"/>
  <c r="F358" i="154" s="1"/>
  <c r="G483" i="154" l="1"/>
  <c r="I426" i="154"/>
  <c r="H427" i="154"/>
  <c r="D359" i="154"/>
  <c r="E359" i="154" s="1"/>
  <c r="F359" i="154" s="1"/>
  <c r="G484" i="154" l="1"/>
  <c r="I427" i="154"/>
  <c r="H428" i="154"/>
  <c r="D360" i="154"/>
  <c r="E360" i="154" s="1"/>
  <c r="F360" i="154" s="1"/>
  <c r="G485" i="154" l="1"/>
  <c r="I428" i="154"/>
  <c r="H429" i="154"/>
  <c r="D361" i="154"/>
  <c r="E361" i="154" s="1"/>
  <c r="F361" i="154" s="1"/>
  <c r="G486" i="154" l="1"/>
  <c r="I429" i="154"/>
  <c r="H430" i="154"/>
  <c r="D362" i="154"/>
  <c r="E362" i="154" s="1"/>
  <c r="F362" i="154" s="1"/>
  <c r="G487" i="154" l="1"/>
  <c r="I430" i="154"/>
  <c r="H431" i="154"/>
  <c r="D363" i="154"/>
  <c r="E363" i="154" s="1"/>
  <c r="F363" i="154" s="1"/>
  <c r="G488" i="154" l="1"/>
  <c r="I431" i="154"/>
  <c r="H432" i="154"/>
  <c r="D364" i="154"/>
  <c r="E364" i="154" s="1"/>
  <c r="F364" i="154" s="1"/>
  <c r="G489" i="154" l="1"/>
  <c r="I432" i="154"/>
  <c r="H433" i="154"/>
  <c r="D365" i="154"/>
  <c r="E365" i="154" s="1"/>
  <c r="F365" i="154" s="1"/>
  <c r="G490" i="154" l="1"/>
  <c r="I433" i="154"/>
  <c r="H434" i="154"/>
  <c r="D366" i="154"/>
  <c r="E366" i="154" s="1"/>
  <c r="F366" i="154" s="1"/>
  <c r="G491" i="154" l="1"/>
  <c r="I434" i="154"/>
  <c r="H435" i="154"/>
  <c r="D367" i="154"/>
  <c r="E367" i="154" s="1"/>
  <c r="F367" i="154" s="1"/>
  <c r="G492" i="154" l="1"/>
  <c r="I435" i="154"/>
  <c r="H436" i="154"/>
  <c r="D368" i="154"/>
  <c r="E368" i="154" s="1"/>
  <c r="F368" i="154" s="1"/>
  <c r="G493" i="154" l="1"/>
  <c r="I436" i="154"/>
  <c r="H437" i="154"/>
  <c r="D369" i="154"/>
  <c r="E369" i="154" s="1"/>
  <c r="F369" i="154" s="1"/>
  <c r="G494" i="154" l="1"/>
  <c r="I437" i="154"/>
  <c r="H438" i="154"/>
  <c r="D370" i="154"/>
  <c r="E370" i="154" s="1"/>
  <c r="F370" i="154" s="1"/>
  <c r="G495" i="154" l="1"/>
  <c r="I438" i="154"/>
  <c r="H439" i="154"/>
  <c r="D371" i="154"/>
  <c r="E371" i="154" s="1"/>
  <c r="F371" i="154"/>
  <c r="G496" i="154" l="1"/>
  <c r="I439" i="154"/>
  <c r="H440" i="154"/>
  <c r="D372" i="154"/>
  <c r="E372" i="154" s="1"/>
  <c r="F372" i="154" s="1"/>
  <c r="G497" i="154" l="1"/>
  <c r="I440" i="154"/>
  <c r="H441" i="154"/>
  <c r="D373" i="154"/>
  <c r="E373" i="154" s="1"/>
  <c r="F373" i="154" s="1"/>
  <c r="G498" i="154" l="1"/>
  <c r="I441" i="154"/>
  <c r="H442" i="154"/>
  <c r="D374" i="154"/>
  <c r="E374" i="154" s="1"/>
  <c r="F374" i="154" s="1"/>
  <c r="G499" i="154" l="1"/>
  <c r="I442" i="154"/>
  <c r="H443" i="154"/>
  <c r="D375" i="154"/>
  <c r="E375" i="154" s="1"/>
  <c r="F375" i="154" s="1"/>
  <c r="G500" i="154" l="1"/>
  <c r="I443" i="154"/>
  <c r="H444" i="154"/>
  <c r="D376" i="154"/>
  <c r="E376" i="154" s="1"/>
  <c r="F376" i="154" s="1"/>
  <c r="G501" i="154" l="1"/>
  <c r="I444" i="154"/>
  <c r="H445" i="154"/>
  <c r="D377" i="154"/>
  <c r="E377" i="154" s="1"/>
  <c r="F377" i="154" s="1"/>
  <c r="G502" i="154" l="1"/>
  <c r="I445" i="154"/>
  <c r="H446" i="154"/>
  <c r="D378" i="154"/>
  <c r="E378" i="154" s="1"/>
  <c r="F378" i="154" s="1"/>
  <c r="G503" i="154" l="1"/>
  <c r="I446" i="154"/>
  <c r="H447" i="154"/>
  <c r="D379" i="154"/>
  <c r="G504" i="154" l="1"/>
  <c r="I447" i="154"/>
  <c r="H448" i="154"/>
  <c r="E379" i="154"/>
  <c r="C17" i="156"/>
  <c r="I448" i="154" l="1"/>
  <c r="H449" i="154"/>
  <c r="G505" i="154"/>
  <c r="B17" i="156"/>
  <c r="F379" i="154"/>
  <c r="G506" i="154" l="1"/>
  <c r="I449" i="154"/>
  <c r="H450" i="154"/>
  <c r="D380" i="154"/>
  <c r="I450" i="154" l="1"/>
  <c r="H451" i="154"/>
  <c r="G507" i="154"/>
  <c r="E380" i="154"/>
  <c r="G508" i="154" l="1"/>
  <c r="I451" i="154"/>
  <c r="H452" i="154"/>
  <c r="F380" i="154"/>
  <c r="I452" i="154" l="1"/>
  <c r="H453" i="154"/>
  <c r="G509" i="154"/>
  <c r="D381" i="154"/>
  <c r="G510" i="154" l="1"/>
  <c r="I453" i="154"/>
  <c r="H454" i="154"/>
  <c r="E381" i="154"/>
  <c r="I454" i="154" l="1"/>
  <c r="H455" i="154"/>
  <c r="G511" i="154"/>
  <c r="F381" i="154"/>
  <c r="G512" i="154" l="1"/>
  <c r="I455" i="154"/>
  <c r="H456" i="154"/>
  <c r="D382" i="154"/>
  <c r="I456" i="154" l="1"/>
  <c r="H457" i="154"/>
  <c r="G513" i="154"/>
  <c r="E382" i="154"/>
  <c r="I457" i="154" l="1"/>
  <c r="H458" i="154"/>
  <c r="G514" i="154"/>
  <c r="F382" i="154"/>
  <c r="G515" i="154" l="1"/>
  <c r="I458" i="154"/>
  <c r="H459" i="154"/>
  <c r="D383" i="154"/>
  <c r="I459" i="154" l="1"/>
  <c r="H460" i="154"/>
  <c r="G516" i="154"/>
  <c r="E383" i="154"/>
  <c r="I460" i="154" l="1"/>
  <c r="H461" i="154"/>
  <c r="G517" i="154"/>
  <c r="F383" i="154"/>
  <c r="G518" i="154" l="1"/>
  <c r="I461" i="154"/>
  <c r="H462" i="154"/>
  <c r="D384" i="154"/>
  <c r="I462" i="154" l="1"/>
  <c r="H463" i="154"/>
  <c r="G519" i="154"/>
  <c r="E384" i="154"/>
  <c r="G520" i="154" l="1"/>
  <c r="I463" i="154"/>
  <c r="H464" i="154"/>
  <c r="F384" i="154"/>
  <c r="I464" i="154" l="1"/>
  <c r="H465" i="154"/>
  <c r="G521" i="154"/>
  <c r="D385" i="154"/>
  <c r="E385" i="154" s="1"/>
  <c r="F385" i="154" s="1"/>
  <c r="G522" i="154" l="1"/>
  <c r="I465" i="154"/>
  <c r="H466" i="154"/>
  <c r="D386" i="154"/>
  <c r="E386" i="154" s="1"/>
  <c r="F386" i="154" s="1"/>
  <c r="I466" i="154" l="1"/>
  <c r="H467" i="154"/>
  <c r="G523" i="154"/>
  <c r="D387" i="154"/>
  <c r="E387" i="154" s="1"/>
  <c r="F387" i="154"/>
  <c r="G524" i="154" l="1"/>
  <c r="I467" i="154"/>
  <c r="H468" i="154"/>
  <c r="D388" i="154"/>
  <c r="E388" i="154" s="1"/>
  <c r="F388" i="154"/>
  <c r="I468" i="154" l="1"/>
  <c r="H469" i="154"/>
  <c r="G525" i="154"/>
  <c r="D389" i="154"/>
  <c r="E389" i="154" s="1"/>
  <c r="F389" i="154"/>
  <c r="G526" i="154" l="1"/>
  <c r="I469" i="154"/>
  <c r="H470" i="154"/>
  <c r="D390" i="154"/>
  <c r="E390" i="154" s="1"/>
  <c r="F390" i="154" s="1"/>
  <c r="I470" i="154" l="1"/>
  <c r="H471" i="154"/>
  <c r="G527" i="154"/>
  <c r="D391" i="154"/>
  <c r="E391" i="154" s="1"/>
  <c r="F391" i="154" s="1"/>
  <c r="G528" i="154" l="1"/>
  <c r="I471" i="154"/>
  <c r="H472" i="154"/>
  <c r="D392" i="154"/>
  <c r="E392" i="154" s="1"/>
  <c r="F392" i="154" s="1"/>
  <c r="I472" i="154" l="1"/>
  <c r="H473" i="154"/>
  <c r="G529" i="154"/>
  <c r="D393" i="154"/>
  <c r="E393" i="154" s="1"/>
  <c r="F393" i="154" s="1"/>
  <c r="G530" i="154" l="1"/>
  <c r="I473" i="154"/>
  <c r="H474" i="154"/>
  <c r="D394" i="154"/>
  <c r="E394" i="154" s="1"/>
  <c r="F394" i="154" s="1"/>
  <c r="I474" i="154" l="1"/>
  <c r="H475" i="154"/>
  <c r="G531" i="154"/>
  <c r="D395" i="154"/>
  <c r="E395" i="154" s="1"/>
  <c r="F395" i="154"/>
  <c r="I475" i="154" l="1"/>
  <c r="H476" i="154"/>
  <c r="G532" i="154"/>
  <c r="D396" i="154"/>
  <c r="E396" i="154" s="1"/>
  <c r="F396" i="154" s="1"/>
  <c r="G533" i="154" l="1"/>
  <c r="I476" i="154"/>
  <c r="H477" i="154"/>
  <c r="D397" i="154"/>
  <c r="E397" i="154" s="1"/>
  <c r="F397" i="154"/>
  <c r="I477" i="154" l="1"/>
  <c r="H478" i="154"/>
  <c r="G534" i="154"/>
  <c r="D398" i="154"/>
  <c r="E398" i="154" s="1"/>
  <c r="F398" i="154" s="1"/>
  <c r="G535" i="154" l="1"/>
  <c r="I478" i="154"/>
  <c r="H479" i="154"/>
  <c r="D399" i="154"/>
  <c r="E399" i="154" s="1"/>
  <c r="F399" i="154" s="1"/>
  <c r="I479" i="154" l="1"/>
  <c r="H480" i="154"/>
  <c r="G536" i="154"/>
  <c r="D400" i="154"/>
  <c r="E400" i="154" s="1"/>
  <c r="F400" i="154" s="1"/>
  <c r="I480" i="154" l="1"/>
  <c r="H481" i="154"/>
  <c r="G537" i="154"/>
  <c r="D401" i="154"/>
  <c r="E401" i="154" s="1"/>
  <c r="F401" i="154" s="1"/>
  <c r="G538" i="154" l="1"/>
  <c r="I481" i="154"/>
  <c r="H482" i="154"/>
  <c r="D402" i="154"/>
  <c r="E402" i="154" s="1"/>
  <c r="F402" i="154" s="1"/>
  <c r="I482" i="154" l="1"/>
  <c r="H483" i="154"/>
  <c r="G539" i="154"/>
  <c r="D403" i="154"/>
  <c r="E403" i="154" s="1"/>
  <c r="F403" i="154"/>
  <c r="G540" i="154" l="1"/>
  <c r="I483" i="154"/>
  <c r="H484" i="154"/>
  <c r="D404" i="154"/>
  <c r="E404" i="154" s="1"/>
  <c r="F404" i="154"/>
  <c r="I484" i="154" l="1"/>
  <c r="H485" i="154"/>
  <c r="G541" i="154"/>
  <c r="D405" i="154"/>
  <c r="E405" i="154" s="1"/>
  <c r="F405" i="154"/>
  <c r="I485" i="154" l="1"/>
  <c r="H486" i="154"/>
  <c r="G542" i="154"/>
  <c r="D406" i="154"/>
  <c r="E406" i="154" s="1"/>
  <c r="F406" i="154" s="1"/>
  <c r="I486" i="154" l="1"/>
  <c r="H487" i="154"/>
  <c r="G543" i="154"/>
  <c r="D407" i="154"/>
  <c r="E407" i="154" s="1"/>
  <c r="F407" i="154" s="1"/>
  <c r="G544" i="154" l="1"/>
  <c r="I487" i="154"/>
  <c r="H488" i="154"/>
  <c r="D408" i="154"/>
  <c r="E408" i="154" s="1"/>
  <c r="F408" i="154" s="1"/>
  <c r="I488" i="154" l="1"/>
  <c r="H489" i="154"/>
  <c r="G545" i="154"/>
  <c r="D409" i="154"/>
  <c r="E409" i="154" s="1"/>
  <c r="F409" i="154" s="1"/>
  <c r="G546" i="154" l="1"/>
  <c r="I489" i="154"/>
  <c r="H490" i="154"/>
  <c r="D410" i="154"/>
  <c r="E410" i="154" s="1"/>
  <c r="F410" i="154" s="1"/>
  <c r="I490" i="154" l="1"/>
  <c r="H491" i="154"/>
  <c r="G547" i="154"/>
  <c r="D411" i="154"/>
  <c r="E411" i="154" s="1"/>
  <c r="F411" i="154"/>
  <c r="I491" i="154" l="1"/>
  <c r="H492" i="154"/>
  <c r="G548" i="154"/>
  <c r="D412" i="154"/>
  <c r="E412" i="154" s="1"/>
  <c r="F412" i="154"/>
  <c r="I492" i="154" l="1"/>
  <c r="H493" i="154"/>
  <c r="G549" i="154"/>
  <c r="D413" i="154"/>
  <c r="E413" i="154" s="1"/>
  <c r="F413" i="154"/>
  <c r="G550" i="154" l="1"/>
  <c r="I493" i="154"/>
  <c r="H494" i="154"/>
  <c r="D414" i="154"/>
  <c r="E414" i="154" s="1"/>
  <c r="F414" i="154" s="1"/>
  <c r="I494" i="154" l="1"/>
  <c r="H495" i="154"/>
  <c r="G551" i="154"/>
  <c r="D415" i="154"/>
  <c r="E415" i="154" s="1"/>
  <c r="F415" i="154" s="1"/>
  <c r="G552" i="154" l="1"/>
  <c r="I495" i="154"/>
  <c r="H496" i="154"/>
  <c r="D416" i="154"/>
  <c r="E416" i="154" s="1"/>
  <c r="F416" i="154" s="1"/>
  <c r="I496" i="154" l="1"/>
  <c r="H497" i="154"/>
  <c r="G553" i="154"/>
  <c r="D417" i="154"/>
  <c r="E417" i="154" s="1"/>
  <c r="F417" i="154" s="1"/>
  <c r="I497" i="154" l="1"/>
  <c r="H498" i="154"/>
  <c r="G554" i="154"/>
  <c r="D418" i="154"/>
  <c r="E418" i="154" s="1"/>
  <c r="F418" i="154" s="1"/>
  <c r="G555" i="154" l="1"/>
  <c r="I498" i="154"/>
  <c r="H499" i="154"/>
  <c r="D419" i="154"/>
  <c r="E419" i="154" s="1"/>
  <c r="F419" i="154" s="1"/>
  <c r="I499" i="154" l="1"/>
  <c r="H500" i="154"/>
  <c r="G556" i="154"/>
  <c r="D420" i="154"/>
  <c r="G557" i="154" l="1"/>
  <c r="I500" i="154"/>
  <c r="H501" i="154"/>
  <c r="E420" i="154"/>
  <c r="I501" i="154" l="1"/>
  <c r="H502" i="154"/>
  <c r="G558" i="154"/>
  <c r="F420" i="154"/>
  <c r="G559" i="154" l="1"/>
  <c r="I502" i="154"/>
  <c r="H503" i="154"/>
  <c r="D421" i="154"/>
  <c r="I503" i="154" l="1"/>
  <c r="H504" i="154"/>
  <c r="G560" i="154"/>
  <c r="E421" i="154"/>
  <c r="I504" i="154" l="1"/>
  <c r="H505" i="154"/>
  <c r="G561" i="154"/>
  <c r="F421" i="154"/>
  <c r="G562" i="154" l="1"/>
  <c r="I505" i="154"/>
  <c r="H506" i="154"/>
  <c r="D422" i="154"/>
  <c r="I506" i="154" l="1"/>
  <c r="H507" i="154"/>
  <c r="G563" i="154"/>
  <c r="E422" i="154"/>
  <c r="G564" i="154" l="1"/>
  <c r="I507" i="154"/>
  <c r="H508" i="154"/>
  <c r="F422" i="154"/>
  <c r="I508" i="154" l="1"/>
  <c r="H509" i="154"/>
  <c r="G565" i="154"/>
  <c r="D423" i="154"/>
  <c r="I509" i="154" l="1"/>
  <c r="H510" i="154"/>
  <c r="G566" i="154"/>
  <c r="E423" i="154"/>
  <c r="G567" i="154" l="1"/>
  <c r="I510" i="154"/>
  <c r="H511" i="154"/>
  <c r="F423" i="154"/>
  <c r="I511" i="154" l="1"/>
  <c r="H512" i="154"/>
  <c r="G568" i="154"/>
  <c r="D424" i="154"/>
  <c r="G569" i="154" l="1"/>
  <c r="I512" i="154"/>
  <c r="H513" i="154"/>
  <c r="E424" i="154"/>
  <c r="I513" i="154" l="1"/>
  <c r="H514" i="154"/>
  <c r="G570" i="154"/>
  <c r="F424" i="154"/>
  <c r="I514" i="154" l="1"/>
  <c r="H515" i="154"/>
  <c r="G571" i="154"/>
  <c r="D425" i="154"/>
  <c r="G572" i="154" l="1"/>
  <c r="I515" i="154"/>
  <c r="H516" i="154"/>
  <c r="E425" i="154"/>
  <c r="I516" i="154" l="1"/>
  <c r="H517" i="154"/>
  <c r="G573" i="154"/>
  <c r="F425" i="154"/>
  <c r="G574" i="154" l="1"/>
  <c r="I517" i="154"/>
  <c r="H518" i="154"/>
  <c r="D426" i="154"/>
  <c r="E426" i="154" s="1"/>
  <c r="F426" i="154"/>
  <c r="I518" i="154" l="1"/>
  <c r="H519" i="154"/>
  <c r="G575" i="154"/>
  <c r="D427" i="154"/>
  <c r="E427" i="154" s="1"/>
  <c r="F427" i="154" s="1"/>
  <c r="G576" i="154" l="1"/>
  <c r="I519" i="154"/>
  <c r="H520" i="154"/>
  <c r="D428" i="154"/>
  <c r="E428" i="154" s="1"/>
  <c r="F428" i="154" s="1"/>
  <c r="I520" i="154" l="1"/>
  <c r="H521" i="154"/>
  <c r="G577" i="154"/>
  <c r="D429" i="154"/>
  <c r="E429" i="154" s="1"/>
  <c r="F429" i="154" s="1"/>
  <c r="G578" i="154" l="1"/>
  <c r="I521" i="154"/>
  <c r="H522" i="154"/>
  <c r="D430" i="154"/>
  <c r="E430" i="154" s="1"/>
  <c r="F430" i="154" s="1"/>
  <c r="I522" i="154" l="1"/>
  <c r="H523" i="154"/>
  <c r="G579" i="154"/>
  <c r="D431" i="154"/>
  <c r="E431" i="154" s="1"/>
  <c r="F431" i="154" s="1"/>
  <c r="G580" i="154" l="1"/>
  <c r="I523" i="154"/>
  <c r="H524" i="154"/>
  <c r="D432" i="154"/>
  <c r="E432" i="154" s="1"/>
  <c r="F432" i="154" s="1"/>
  <c r="I524" i="154" l="1"/>
  <c r="H525" i="154"/>
  <c r="G581" i="154"/>
  <c r="D433" i="154"/>
  <c r="E433" i="154" s="1"/>
  <c r="F433" i="154" s="1"/>
  <c r="G582" i="154" l="1"/>
  <c r="I525" i="154"/>
  <c r="H526" i="154"/>
  <c r="D434" i="154"/>
  <c r="E434" i="154" s="1"/>
  <c r="F434" i="154"/>
  <c r="I526" i="154" l="1"/>
  <c r="H527" i="154"/>
  <c r="G583" i="154"/>
  <c r="D435" i="154"/>
  <c r="E435" i="154" s="1"/>
  <c r="F435" i="154" s="1"/>
  <c r="G584" i="154" l="1"/>
  <c r="I527" i="154"/>
  <c r="H528" i="154"/>
  <c r="D436" i="154"/>
  <c r="E436" i="154" s="1"/>
  <c r="F436" i="154" s="1"/>
  <c r="I528" i="154" l="1"/>
  <c r="H529" i="154"/>
  <c r="G585" i="154"/>
  <c r="D437" i="154"/>
  <c r="E437" i="154" s="1"/>
  <c r="F437" i="154" s="1"/>
  <c r="G586" i="154" l="1"/>
  <c r="I529" i="154"/>
  <c r="H530" i="154"/>
  <c r="D438" i="154"/>
  <c r="E438" i="154" s="1"/>
  <c r="F438" i="154" s="1"/>
  <c r="I530" i="154" l="1"/>
  <c r="H531" i="154"/>
  <c r="G587" i="154"/>
  <c r="D439" i="154"/>
  <c r="G588" i="154" l="1"/>
  <c r="I531" i="154"/>
  <c r="H532" i="154"/>
  <c r="E439" i="154"/>
  <c r="C18" i="156"/>
  <c r="I532" i="154" l="1"/>
  <c r="H533" i="154"/>
  <c r="G589" i="154"/>
  <c r="B18" i="156"/>
  <c r="F439" i="154"/>
  <c r="G590" i="154" l="1"/>
  <c r="I533" i="154"/>
  <c r="H534" i="154"/>
  <c r="D440" i="154"/>
  <c r="I534" i="154" l="1"/>
  <c r="H535" i="154"/>
  <c r="G591" i="154"/>
  <c r="E440" i="154"/>
  <c r="G592" i="154" l="1"/>
  <c r="I535" i="154"/>
  <c r="H536" i="154"/>
  <c r="F440" i="154"/>
  <c r="I536" i="154" l="1"/>
  <c r="H537" i="154"/>
  <c r="G593" i="154"/>
  <c r="D441" i="154"/>
  <c r="G594" i="154" l="1"/>
  <c r="I537" i="154"/>
  <c r="H538" i="154"/>
  <c r="E441" i="154"/>
  <c r="I538" i="154" l="1"/>
  <c r="H539" i="154"/>
  <c r="G595" i="154"/>
  <c r="F441" i="154"/>
  <c r="G596" i="154" l="1"/>
  <c r="I539" i="154"/>
  <c r="H540" i="154"/>
  <c r="D442" i="154"/>
  <c r="I540" i="154" l="1"/>
  <c r="H541" i="154"/>
  <c r="G597" i="154"/>
  <c r="E442" i="154"/>
  <c r="G598" i="154" l="1"/>
  <c r="I541" i="154"/>
  <c r="H542" i="154"/>
  <c r="F442" i="154"/>
  <c r="I542" i="154" l="1"/>
  <c r="H543" i="154"/>
  <c r="G599" i="154"/>
  <c r="D443" i="154"/>
  <c r="G600" i="154" l="1"/>
  <c r="I543" i="154"/>
  <c r="H544" i="154"/>
  <c r="E443" i="154"/>
  <c r="I544" i="154" l="1"/>
  <c r="H545" i="154"/>
  <c r="G601" i="154"/>
  <c r="F443" i="154"/>
  <c r="G602" i="154" l="1"/>
  <c r="I545" i="154"/>
  <c r="H546" i="154"/>
  <c r="D444" i="154"/>
  <c r="I546" i="154" l="1"/>
  <c r="H547" i="154"/>
  <c r="G603" i="154"/>
  <c r="E444" i="154"/>
  <c r="I547" i="154" l="1"/>
  <c r="H548" i="154"/>
  <c r="G604" i="154"/>
  <c r="F444" i="154"/>
  <c r="I548" i="154" l="1"/>
  <c r="H549" i="154"/>
  <c r="G605" i="154"/>
  <c r="D445" i="154"/>
  <c r="E445" i="154" s="1"/>
  <c r="F445" i="154" s="1"/>
  <c r="G606" i="154" l="1"/>
  <c r="I549" i="154"/>
  <c r="H550" i="154"/>
  <c r="D446" i="154"/>
  <c r="E446" i="154" s="1"/>
  <c r="F446" i="154" s="1"/>
  <c r="I550" i="154" l="1"/>
  <c r="H551" i="154"/>
  <c r="G607" i="154"/>
  <c r="D447" i="154"/>
  <c r="E447" i="154" s="1"/>
  <c r="F447" i="154" s="1"/>
  <c r="G608" i="154" l="1"/>
  <c r="I551" i="154"/>
  <c r="H552" i="154"/>
  <c r="D448" i="154"/>
  <c r="I552" i="154" l="1"/>
  <c r="H553" i="154"/>
  <c r="G609" i="154"/>
  <c r="E448" i="154"/>
  <c r="G610" i="154" l="1"/>
  <c r="I553" i="154"/>
  <c r="H554" i="154"/>
  <c r="F448" i="154"/>
  <c r="D449" i="154" l="1"/>
  <c r="I554" i="154"/>
  <c r="H555" i="154"/>
  <c r="G611" i="154"/>
  <c r="G612" i="154" l="1"/>
  <c r="I555" i="154"/>
  <c r="H556" i="154"/>
  <c r="E449" i="154"/>
  <c r="F449" i="154" l="1"/>
  <c r="I556" i="154"/>
  <c r="H557" i="154"/>
  <c r="G613" i="154"/>
  <c r="G614" i="154" l="1"/>
  <c r="I557" i="154"/>
  <c r="H558" i="154"/>
  <c r="D450" i="154"/>
  <c r="E450" i="154" l="1"/>
  <c r="I558" i="154"/>
  <c r="H559" i="154"/>
  <c r="G615" i="154"/>
  <c r="G616" i="154" l="1"/>
  <c r="I559" i="154"/>
  <c r="H560" i="154"/>
  <c r="F450" i="154"/>
  <c r="D451" i="154" l="1"/>
  <c r="I560" i="154"/>
  <c r="H561" i="154"/>
  <c r="G617" i="154"/>
  <c r="E451" i="154" l="1"/>
  <c r="G618" i="154"/>
  <c r="I561" i="154"/>
  <c r="H562" i="154"/>
  <c r="I562" i="154" l="1"/>
  <c r="H563" i="154"/>
  <c r="G619" i="154"/>
  <c r="F451" i="154"/>
  <c r="D452" i="154" l="1"/>
  <c r="I563" i="154"/>
  <c r="H564" i="154"/>
  <c r="G620" i="154"/>
  <c r="G621" i="154" l="1"/>
  <c r="I564" i="154"/>
  <c r="H565" i="154"/>
  <c r="E452" i="154"/>
  <c r="F452" i="154" l="1"/>
  <c r="I565" i="154"/>
  <c r="H566" i="154"/>
  <c r="G622" i="154"/>
  <c r="G623" i="154" l="1"/>
  <c r="I566" i="154"/>
  <c r="H567" i="154"/>
  <c r="D453" i="154"/>
  <c r="E453" i="154" l="1"/>
  <c r="I567" i="154"/>
  <c r="H568" i="154"/>
  <c r="G624" i="154"/>
  <c r="G625" i="154" l="1"/>
  <c r="I568" i="154"/>
  <c r="H569" i="154"/>
  <c r="F453" i="154"/>
  <c r="D454" i="154" l="1"/>
  <c r="E454" i="154" s="1"/>
  <c r="F454" i="154"/>
  <c r="I569" i="154"/>
  <c r="H570" i="154"/>
  <c r="G626" i="154"/>
  <c r="G627" i="154" l="1"/>
  <c r="I570" i="154"/>
  <c r="H571" i="154"/>
  <c r="D455" i="154"/>
  <c r="E455" i="154" s="1"/>
  <c r="F455" i="154" s="1"/>
  <c r="D456" i="154" l="1"/>
  <c r="E456" i="154" s="1"/>
  <c r="F456" i="154" s="1"/>
  <c r="I571" i="154"/>
  <c r="H572" i="154"/>
  <c r="G628" i="154"/>
  <c r="D457" i="154" l="1"/>
  <c r="E457" i="154" s="1"/>
  <c r="F457" i="154"/>
  <c r="I572" i="154"/>
  <c r="H573" i="154"/>
  <c r="G629" i="154"/>
  <c r="G630" i="154" l="1"/>
  <c r="I573" i="154"/>
  <c r="H574" i="154"/>
  <c r="D458" i="154"/>
  <c r="E458" i="154" s="1"/>
  <c r="F458" i="154" s="1"/>
  <c r="D459" i="154" l="1"/>
  <c r="E459" i="154" s="1"/>
  <c r="F459" i="154" s="1"/>
  <c r="I574" i="154"/>
  <c r="H575" i="154"/>
  <c r="G631" i="154"/>
  <c r="D460" i="154" l="1"/>
  <c r="E460" i="154" s="1"/>
  <c r="F460" i="154" s="1"/>
  <c r="G632" i="154"/>
  <c r="I575" i="154"/>
  <c r="H576" i="154"/>
  <c r="D461" i="154" l="1"/>
  <c r="E461" i="154" s="1"/>
  <c r="F461" i="154" s="1"/>
  <c r="G633" i="154"/>
  <c r="I576" i="154"/>
  <c r="H577" i="154"/>
  <c r="D462" i="154" l="1"/>
  <c r="E462" i="154" s="1"/>
  <c r="F462" i="154"/>
  <c r="I577" i="154"/>
  <c r="H578" i="154"/>
  <c r="G634" i="154"/>
  <c r="G635" i="154" l="1"/>
  <c r="I578" i="154"/>
  <c r="H579" i="154"/>
  <c r="D463" i="154"/>
  <c r="E463" i="154" s="1"/>
  <c r="F463" i="154" s="1"/>
  <c r="D464" i="154" l="1"/>
  <c r="E464" i="154" s="1"/>
  <c r="F464" i="154" s="1"/>
  <c r="I579" i="154"/>
  <c r="H580" i="154"/>
  <c r="G636" i="154"/>
  <c r="D465" i="154" l="1"/>
  <c r="E465" i="154" s="1"/>
  <c r="F465" i="154"/>
  <c r="G637" i="154"/>
  <c r="I580" i="154"/>
  <c r="H581" i="154"/>
  <c r="G638" i="154" l="1"/>
  <c r="I581" i="154"/>
  <c r="H582" i="154"/>
  <c r="D466" i="154"/>
  <c r="E466" i="154" s="1"/>
  <c r="F466" i="154" s="1"/>
  <c r="D467" i="154" l="1"/>
  <c r="E467" i="154" s="1"/>
  <c r="F467" i="154" s="1"/>
  <c r="I582" i="154"/>
  <c r="H583" i="154"/>
  <c r="G639" i="154"/>
  <c r="D468" i="154" l="1"/>
  <c r="E468" i="154" s="1"/>
  <c r="F468" i="154" s="1"/>
  <c r="G640" i="154"/>
  <c r="I583" i="154"/>
  <c r="H584" i="154"/>
  <c r="D469" i="154" l="1"/>
  <c r="E469" i="154" s="1"/>
  <c r="F469" i="154" s="1"/>
  <c r="G641" i="154"/>
  <c r="I584" i="154"/>
  <c r="H585" i="154"/>
  <c r="D470" i="154" l="1"/>
  <c r="E470" i="154" s="1"/>
  <c r="F470" i="154"/>
  <c r="I585" i="154"/>
  <c r="H586" i="154"/>
  <c r="G642" i="154"/>
  <c r="I586" i="154" l="1"/>
  <c r="H587" i="154"/>
  <c r="G643" i="154"/>
  <c r="D471" i="154"/>
  <c r="E471" i="154" s="1"/>
  <c r="F471" i="154" s="1"/>
  <c r="D472" i="154" l="1"/>
  <c r="E472" i="154" s="1"/>
  <c r="F472" i="154" s="1"/>
  <c r="I587" i="154"/>
  <c r="H588" i="154"/>
  <c r="G644" i="154"/>
  <c r="D473" i="154" l="1"/>
  <c r="E473" i="154" s="1"/>
  <c r="F473" i="154"/>
  <c r="G645" i="154"/>
  <c r="I588" i="154"/>
  <c r="H589" i="154"/>
  <c r="I589" i="154" l="1"/>
  <c r="H590" i="154"/>
  <c r="D474" i="154"/>
  <c r="E474" i="154" s="1"/>
  <c r="F474" i="154" s="1"/>
  <c r="G646" i="154"/>
  <c r="D475" i="154" l="1"/>
  <c r="E475" i="154" s="1"/>
  <c r="F475" i="154" s="1"/>
  <c r="G647" i="154"/>
  <c r="I590" i="154"/>
  <c r="H591" i="154"/>
  <c r="D476" i="154" l="1"/>
  <c r="E476" i="154" s="1"/>
  <c r="F476" i="154" s="1"/>
  <c r="I591" i="154"/>
  <c r="H592" i="154"/>
  <c r="G648" i="154"/>
  <c r="D477" i="154" l="1"/>
  <c r="E477" i="154" s="1"/>
  <c r="F477" i="154" s="1"/>
  <c r="G649" i="154"/>
  <c r="I592" i="154"/>
  <c r="H593" i="154"/>
  <c r="D478" i="154" l="1"/>
  <c r="E478" i="154" s="1"/>
  <c r="F478" i="154"/>
  <c r="I593" i="154"/>
  <c r="H594" i="154"/>
  <c r="G650" i="154"/>
  <c r="G651" i="154" l="1"/>
  <c r="I594" i="154"/>
  <c r="H595" i="154"/>
  <c r="D479" i="154"/>
  <c r="E479" i="154" s="1"/>
  <c r="F479" i="154" s="1"/>
  <c r="D480" i="154" l="1"/>
  <c r="E480" i="154" s="1"/>
  <c r="F480" i="154" s="1"/>
  <c r="I595" i="154"/>
  <c r="H596" i="154"/>
  <c r="G652" i="154"/>
  <c r="D481" i="154" l="1"/>
  <c r="E481" i="154" s="1"/>
  <c r="F481" i="154"/>
  <c r="G653" i="154"/>
  <c r="I596" i="154"/>
  <c r="H597" i="154"/>
  <c r="I597" i="154" l="1"/>
  <c r="H598" i="154"/>
  <c r="D482" i="154"/>
  <c r="E482" i="154" s="1"/>
  <c r="F482" i="154" s="1"/>
  <c r="G654" i="154"/>
  <c r="D483" i="154" l="1"/>
  <c r="E483" i="154" s="1"/>
  <c r="F483" i="154" s="1"/>
  <c r="G655" i="154"/>
  <c r="I598" i="154"/>
  <c r="H599" i="154"/>
  <c r="D484" i="154" l="1"/>
  <c r="E484" i="154" s="1"/>
  <c r="F484" i="154" s="1"/>
  <c r="I599" i="154"/>
  <c r="H600" i="154"/>
  <c r="G656" i="154"/>
  <c r="D485" i="154" l="1"/>
  <c r="E485" i="154" s="1"/>
  <c r="F485" i="154" s="1"/>
  <c r="G657" i="154"/>
  <c r="I600" i="154"/>
  <c r="H601" i="154"/>
  <c r="D486" i="154" l="1"/>
  <c r="E486" i="154" s="1"/>
  <c r="F486" i="154"/>
  <c r="G658" i="154"/>
  <c r="I601" i="154"/>
  <c r="H602" i="154"/>
  <c r="I602" i="154" l="1"/>
  <c r="H603" i="154"/>
  <c r="D487" i="154"/>
  <c r="E487" i="154" s="1"/>
  <c r="F487" i="154" s="1"/>
  <c r="G659" i="154"/>
  <c r="D488" i="154" l="1"/>
  <c r="E488" i="154" s="1"/>
  <c r="F488" i="154" s="1"/>
  <c r="G660" i="154"/>
  <c r="I603" i="154"/>
  <c r="H604" i="154"/>
  <c r="D489" i="154" l="1"/>
  <c r="E489" i="154" s="1"/>
  <c r="F489" i="154"/>
  <c r="I604" i="154"/>
  <c r="H605" i="154"/>
  <c r="G661" i="154"/>
  <c r="G662" i="154" l="1"/>
  <c r="I605" i="154"/>
  <c r="H606" i="154"/>
  <c r="D490" i="154"/>
  <c r="E490" i="154" s="1"/>
  <c r="F490" i="154" s="1"/>
  <c r="D491" i="154" l="1"/>
  <c r="E491" i="154" s="1"/>
  <c r="F491" i="154" s="1"/>
  <c r="I606" i="154"/>
  <c r="H607" i="154"/>
  <c r="G663" i="154"/>
  <c r="D492" i="154" l="1"/>
  <c r="E492" i="154" s="1"/>
  <c r="F492" i="154" s="1"/>
  <c r="G664" i="154"/>
  <c r="I607" i="154"/>
  <c r="H608" i="154"/>
  <c r="D493" i="154" l="1"/>
  <c r="E493" i="154" s="1"/>
  <c r="F493" i="154" s="1"/>
  <c r="I608" i="154"/>
  <c r="H609" i="154"/>
  <c r="G665" i="154"/>
  <c r="D494" i="154" l="1"/>
  <c r="E494" i="154" s="1"/>
  <c r="F494" i="154"/>
  <c r="G666" i="154"/>
  <c r="I609" i="154"/>
  <c r="H610" i="154"/>
  <c r="I610" i="154" l="1"/>
  <c r="H611" i="154"/>
  <c r="G667" i="154"/>
  <c r="D495" i="154"/>
  <c r="E495" i="154" s="1"/>
  <c r="F495" i="154" s="1"/>
  <c r="D496" i="154" l="1"/>
  <c r="E496" i="154" s="1"/>
  <c r="F496" i="154" s="1"/>
  <c r="G668" i="154"/>
  <c r="I611" i="154"/>
  <c r="H612" i="154"/>
  <c r="D497" i="154" l="1"/>
  <c r="E497" i="154" s="1"/>
  <c r="F497" i="154"/>
  <c r="I612" i="154"/>
  <c r="H613" i="154"/>
  <c r="G669" i="154"/>
  <c r="G670" i="154" l="1"/>
  <c r="I613" i="154"/>
  <c r="H614" i="154"/>
  <c r="D498" i="154"/>
  <c r="E498" i="154" s="1"/>
  <c r="F498" i="154" s="1"/>
  <c r="D499" i="154" l="1"/>
  <c r="I614" i="154"/>
  <c r="H615" i="154"/>
  <c r="G671" i="154"/>
  <c r="I615" i="154" l="1"/>
  <c r="H616" i="154"/>
  <c r="G672" i="154"/>
  <c r="E499" i="154"/>
  <c r="C19" i="156"/>
  <c r="B19" i="156" l="1"/>
  <c r="F499" i="154"/>
  <c r="G673" i="154"/>
  <c r="I616" i="154"/>
  <c r="H617" i="154"/>
  <c r="G674" i="154" l="1"/>
  <c r="I617" i="154"/>
  <c r="H618" i="154"/>
  <c r="D500" i="154"/>
  <c r="E500" i="154" l="1"/>
  <c r="I618" i="154"/>
  <c r="H619" i="154"/>
  <c r="G675" i="154"/>
  <c r="G676" i="154" l="1"/>
  <c r="I619" i="154"/>
  <c r="H620" i="154"/>
  <c r="F500" i="154"/>
  <c r="D501" i="154" l="1"/>
  <c r="I620" i="154"/>
  <c r="H621" i="154"/>
  <c r="G677" i="154"/>
  <c r="G678" i="154" l="1"/>
  <c r="I621" i="154"/>
  <c r="H622" i="154"/>
  <c r="E501" i="154"/>
  <c r="F501" i="154" l="1"/>
  <c r="I622" i="154"/>
  <c r="H623" i="154"/>
  <c r="G679" i="154"/>
  <c r="G680" i="154" l="1"/>
  <c r="I623" i="154"/>
  <c r="H624" i="154"/>
  <c r="D502" i="154"/>
  <c r="E502" i="154" l="1"/>
  <c r="I624" i="154"/>
  <c r="H625" i="154"/>
  <c r="G681" i="154"/>
  <c r="G682" i="154" l="1"/>
  <c r="I625" i="154"/>
  <c r="H626" i="154"/>
  <c r="F502" i="154"/>
  <c r="D503" i="154" l="1"/>
  <c r="I626" i="154"/>
  <c r="H627" i="154"/>
  <c r="G683" i="154"/>
  <c r="E503" i="154" l="1"/>
  <c r="G684" i="154"/>
  <c r="I627" i="154"/>
  <c r="H628" i="154"/>
  <c r="I628" i="154" l="1"/>
  <c r="H629" i="154"/>
  <c r="G685" i="154"/>
  <c r="F503" i="154"/>
  <c r="D504" i="154" l="1"/>
  <c r="G686" i="154"/>
  <c r="I629" i="154"/>
  <c r="H630" i="154"/>
  <c r="I630" i="154" l="1"/>
  <c r="H631" i="154"/>
  <c r="E504" i="154"/>
  <c r="G687" i="154"/>
  <c r="G688" i="154" l="1"/>
  <c r="F504" i="154"/>
  <c r="I631" i="154"/>
  <c r="H632" i="154"/>
  <c r="I632" i="154" l="1"/>
  <c r="H633" i="154"/>
  <c r="D505" i="154"/>
  <c r="E505" i="154" s="1"/>
  <c r="F505" i="154"/>
  <c r="G689" i="154"/>
  <c r="G690" i="154" l="1"/>
  <c r="D506" i="154"/>
  <c r="E506" i="154" s="1"/>
  <c r="F506" i="154" s="1"/>
  <c r="I633" i="154"/>
  <c r="H634" i="154"/>
  <c r="D507" i="154" l="1"/>
  <c r="E507" i="154" s="1"/>
  <c r="F507" i="154" s="1"/>
  <c r="I634" i="154"/>
  <c r="H635" i="154"/>
  <c r="G691" i="154"/>
  <c r="D508" i="154" l="1"/>
  <c r="E508" i="154" s="1"/>
  <c r="F508" i="154" s="1"/>
  <c r="G692" i="154"/>
  <c r="I635" i="154"/>
  <c r="H636" i="154"/>
  <c r="D509" i="154" l="1"/>
  <c r="E509" i="154" s="1"/>
  <c r="F509" i="154" s="1"/>
  <c r="I636" i="154"/>
  <c r="H637" i="154"/>
  <c r="G693" i="154"/>
  <c r="D510" i="154" l="1"/>
  <c r="E510" i="154" s="1"/>
  <c r="F510" i="154"/>
  <c r="G694" i="154"/>
  <c r="I637" i="154"/>
  <c r="H638" i="154"/>
  <c r="I638" i="154" l="1"/>
  <c r="H639" i="154"/>
  <c r="D511" i="154"/>
  <c r="E511" i="154" s="1"/>
  <c r="F511" i="154" s="1"/>
  <c r="G695" i="154"/>
  <c r="D512" i="154" l="1"/>
  <c r="E512" i="154" s="1"/>
  <c r="F512" i="154" s="1"/>
  <c r="G696" i="154"/>
  <c r="I639" i="154"/>
  <c r="H640" i="154"/>
  <c r="D513" i="154" l="1"/>
  <c r="E513" i="154" s="1"/>
  <c r="F513" i="154"/>
  <c r="G697" i="154"/>
  <c r="I640" i="154"/>
  <c r="H641" i="154"/>
  <c r="G698" i="154" l="1"/>
  <c r="I641" i="154"/>
  <c r="H642" i="154"/>
  <c r="D514" i="154"/>
  <c r="E514" i="154" s="1"/>
  <c r="F514" i="154" s="1"/>
  <c r="D515" i="154" l="1"/>
  <c r="E515" i="154" s="1"/>
  <c r="F515" i="154" s="1"/>
  <c r="I642" i="154"/>
  <c r="H643" i="154"/>
  <c r="G699" i="154"/>
  <c r="D516" i="154" l="1"/>
  <c r="E516" i="154" s="1"/>
  <c r="F516" i="154" s="1"/>
  <c r="G700" i="154"/>
  <c r="I643" i="154"/>
  <c r="H644" i="154"/>
  <c r="D517" i="154" l="1"/>
  <c r="E517" i="154" s="1"/>
  <c r="F517" i="154" s="1"/>
  <c r="I644" i="154"/>
  <c r="H645" i="154"/>
  <c r="G701" i="154"/>
  <c r="D518" i="154" l="1"/>
  <c r="E518" i="154" s="1"/>
  <c r="F518" i="154"/>
  <c r="G702" i="154"/>
  <c r="I645" i="154"/>
  <c r="H646" i="154"/>
  <c r="I646" i="154" l="1"/>
  <c r="H647" i="154"/>
  <c r="G703" i="154"/>
  <c r="D519" i="154"/>
  <c r="E519" i="154" s="1"/>
  <c r="F519" i="154" s="1"/>
  <c r="D520" i="154" l="1"/>
  <c r="E520" i="154" s="1"/>
  <c r="F520" i="154" s="1"/>
  <c r="G704" i="154"/>
  <c r="I647" i="154"/>
  <c r="H648" i="154"/>
  <c r="D521" i="154" l="1"/>
  <c r="E521" i="154" s="1"/>
  <c r="F521" i="154"/>
  <c r="G705" i="154"/>
  <c r="I648" i="154"/>
  <c r="H649" i="154"/>
  <c r="I649" i="154" l="1"/>
  <c r="H650" i="154"/>
  <c r="D522" i="154"/>
  <c r="E522" i="154" s="1"/>
  <c r="F522" i="154" s="1"/>
  <c r="G706" i="154"/>
  <c r="D523" i="154" l="1"/>
  <c r="E523" i="154" s="1"/>
  <c r="F523" i="154" s="1"/>
  <c r="G707" i="154"/>
  <c r="I650" i="154"/>
  <c r="H651" i="154"/>
  <c r="D524" i="154" l="1"/>
  <c r="E524" i="154" s="1"/>
  <c r="F524" i="154" s="1"/>
  <c r="G708" i="154"/>
  <c r="I651" i="154"/>
  <c r="H652" i="154"/>
  <c r="D525" i="154" l="1"/>
  <c r="E525" i="154" s="1"/>
  <c r="F525" i="154" s="1"/>
  <c r="I652" i="154"/>
  <c r="H653" i="154"/>
  <c r="G709" i="154"/>
  <c r="D526" i="154" l="1"/>
  <c r="E526" i="154" s="1"/>
  <c r="F526" i="154" s="1"/>
  <c r="G710" i="154"/>
  <c r="I653" i="154"/>
  <c r="H654" i="154"/>
  <c r="D527" i="154" l="1"/>
  <c r="E527" i="154" s="1"/>
  <c r="F527" i="154" s="1"/>
  <c r="I654" i="154"/>
  <c r="H655" i="154"/>
  <c r="G711" i="154"/>
  <c r="D528" i="154" l="1"/>
  <c r="E528" i="154" s="1"/>
  <c r="F528" i="154" s="1"/>
  <c r="G712" i="154"/>
  <c r="I655" i="154"/>
  <c r="H656" i="154"/>
  <c r="D529" i="154" l="1"/>
  <c r="E529" i="154" s="1"/>
  <c r="F529" i="154"/>
  <c r="G713" i="154"/>
  <c r="I656" i="154"/>
  <c r="H657" i="154"/>
  <c r="G714" i="154" l="1"/>
  <c r="I657" i="154"/>
  <c r="H658" i="154"/>
  <c r="D530" i="154"/>
  <c r="E530" i="154" s="1"/>
  <c r="F530" i="154" s="1"/>
  <c r="D531" i="154" l="1"/>
  <c r="E531" i="154" s="1"/>
  <c r="F531" i="154" s="1"/>
  <c r="I658" i="154"/>
  <c r="H659" i="154"/>
  <c r="G715" i="154"/>
  <c r="D532" i="154" l="1"/>
  <c r="E532" i="154" s="1"/>
  <c r="F532" i="154" s="1"/>
  <c r="I659" i="154"/>
  <c r="H660" i="154"/>
  <c r="G716" i="154"/>
  <c r="D533" i="154" l="1"/>
  <c r="E533" i="154" s="1"/>
  <c r="F533" i="154" s="1"/>
  <c r="G717" i="154"/>
  <c r="I660" i="154"/>
  <c r="H661" i="154"/>
  <c r="D534" i="154" l="1"/>
  <c r="E534" i="154" s="1"/>
  <c r="F534" i="154"/>
  <c r="I661" i="154"/>
  <c r="H662" i="154"/>
  <c r="G718" i="154"/>
  <c r="G719" i="154" l="1"/>
  <c r="I662" i="154"/>
  <c r="H663" i="154"/>
  <c r="D535" i="154"/>
  <c r="E535" i="154" s="1"/>
  <c r="F535" i="154" s="1"/>
  <c r="D536" i="154" l="1"/>
  <c r="E536" i="154" s="1"/>
  <c r="F536" i="154" s="1"/>
  <c r="I663" i="154"/>
  <c r="H664" i="154"/>
  <c r="G720" i="154"/>
  <c r="D537" i="154" l="1"/>
  <c r="E537" i="154" s="1"/>
  <c r="F537" i="154"/>
  <c r="G721" i="154"/>
  <c r="I664" i="154"/>
  <c r="H665" i="154"/>
  <c r="I665" i="154" l="1"/>
  <c r="H666" i="154"/>
  <c r="D538" i="154"/>
  <c r="E538" i="154" s="1"/>
  <c r="F538" i="154" s="1"/>
  <c r="G722" i="154"/>
  <c r="D539" i="154" l="1"/>
  <c r="E539" i="154" s="1"/>
  <c r="F539" i="154" s="1"/>
  <c r="G723" i="154"/>
  <c r="I666" i="154"/>
  <c r="H667" i="154"/>
  <c r="D540" i="154" l="1"/>
  <c r="E540" i="154" s="1"/>
  <c r="F540" i="154" s="1"/>
  <c r="G724" i="154"/>
  <c r="I667" i="154"/>
  <c r="H668" i="154"/>
  <c r="D541" i="154" l="1"/>
  <c r="E541" i="154" s="1"/>
  <c r="F541" i="154" s="1"/>
  <c r="I668" i="154"/>
  <c r="H669" i="154"/>
  <c r="G725" i="154"/>
  <c r="D542" i="154" l="1"/>
  <c r="E542" i="154" s="1"/>
  <c r="F542" i="154"/>
  <c r="G726" i="154"/>
  <c r="I669" i="154"/>
  <c r="H670" i="154"/>
  <c r="I670" i="154" l="1"/>
  <c r="H671" i="154"/>
  <c r="G727" i="154"/>
  <c r="D543" i="154"/>
  <c r="E543" i="154" s="1"/>
  <c r="F543" i="154" s="1"/>
  <c r="D544" i="154" l="1"/>
  <c r="E544" i="154" s="1"/>
  <c r="F544" i="154" s="1"/>
  <c r="I671" i="154"/>
  <c r="H672" i="154"/>
  <c r="G728" i="154"/>
  <c r="D545" i="154" l="1"/>
  <c r="E545" i="154" s="1"/>
  <c r="F545" i="154"/>
  <c r="G729" i="154"/>
  <c r="I672" i="154"/>
  <c r="H673" i="154"/>
  <c r="I673" i="154" l="1"/>
  <c r="H674" i="154"/>
  <c r="D546" i="154"/>
  <c r="E546" i="154" s="1"/>
  <c r="F546" i="154" s="1"/>
  <c r="G730" i="154"/>
  <c r="D547" i="154" l="1"/>
  <c r="E547" i="154" s="1"/>
  <c r="F547" i="154" s="1"/>
  <c r="G731" i="154"/>
  <c r="I674" i="154"/>
  <c r="H675" i="154"/>
  <c r="D548" i="154" l="1"/>
  <c r="E548" i="154" s="1"/>
  <c r="F548" i="154" s="1"/>
  <c r="I675" i="154"/>
  <c r="H676" i="154"/>
  <c r="G732" i="154"/>
  <c r="D549" i="154" l="1"/>
  <c r="E549" i="154" s="1"/>
  <c r="F549" i="154" s="1"/>
  <c r="G733" i="154"/>
  <c r="I676" i="154"/>
  <c r="H677" i="154"/>
  <c r="D550" i="154" l="1"/>
  <c r="E550" i="154" s="1"/>
  <c r="F550" i="154"/>
  <c r="I677" i="154"/>
  <c r="H678" i="154"/>
  <c r="G734" i="154"/>
  <c r="G735" i="154" l="1"/>
  <c r="I678" i="154"/>
  <c r="H679" i="154"/>
  <c r="D551" i="154"/>
  <c r="E551" i="154" s="1"/>
  <c r="F551" i="154" s="1"/>
  <c r="D552" i="154" l="1"/>
  <c r="E552" i="154" s="1"/>
  <c r="F552" i="154" s="1"/>
  <c r="I679" i="154"/>
  <c r="H680" i="154"/>
  <c r="G736" i="154"/>
  <c r="D553" i="154" l="1"/>
  <c r="E553" i="154" s="1"/>
  <c r="F553" i="154"/>
  <c r="I680" i="154"/>
  <c r="H681" i="154"/>
  <c r="G737" i="154"/>
  <c r="I681" i="154" l="1"/>
  <c r="H682" i="154"/>
  <c r="D554" i="154"/>
  <c r="E554" i="154" s="1"/>
  <c r="F554" i="154" s="1"/>
  <c r="G738" i="154"/>
  <c r="D555" i="154" l="1"/>
  <c r="E555" i="154" s="1"/>
  <c r="F555" i="154" s="1"/>
  <c r="G739" i="154"/>
  <c r="I682" i="154"/>
  <c r="H683" i="154"/>
  <c r="D556" i="154" l="1"/>
  <c r="E556" i="154" s="1"/>
  <c r="F556" i="154" s="1"/>
  <c r="I683" i="154"/>
  <c r="H684" i="154"/>
  <c r="G740" i="154"/>
  <c r="D557" i="154" l="1"/>
  <c r="E557" i="154" s="1"/>
  <c r="F557" i="154" s="1"/>
  <c r="G741" i="154"/>
  <c r="I684" i="154"/>
  <c r="H685" i="154"/>
  <c r="D558" i="154" l="1"/>
  <c r="E558" i="154" s="1"/>
  <c r="F558" i="154"/>
  <c r="I685" i="154"/>
  <c r="H686" i="154"/>
  <c r="G742" i="154"/>
  <c r="I686" i="154" l="1"/>
  <c r="H687" i="154"/>
  <c r="G743" i="154"/>
  <c r="D559" i="154"/>
  <c r="E559" i="154" l="1"/>
  <c r="C20" i="156"/>
  <c r="G744" i="154"/>
  <c r="I687" i="154"/>
  <c r="H688" i="154"/>
  <c r="I688" i="154" l="1"/>
  <c r="H689" i="154"/>
  <c r="G745" i="154"/>
  <c r="B20" i="156"/>
  <c r="F559" i="154"/>
  <c r="D560" i="154" l="1"/>
  <c r="G746" i="154"/>
  <c r="I689" i="154"/>
  <c r="H690" i="154"/>
  <c r="I690" i="154" l="1"/>
  <c r="H691" i="154"/>
  <c r="E560" i="154"/>
  <c r="G747" i="154"/>
  <c r="G748" i="154" l="1"/>
  <c r="F560" i="154"/>
  <c r="I691" i="154"/>
  <c r="H692" i="154"/>
  <c r="I692" i="154" l="1"/>
  <c r="H693" i="154"/>
  <c r="D561" i="154"/>
  <c r="G749" i="154"/>
  <c r="I693" i="154" l="1"/>
  <c r="H694" i="154"/>
  <c r="G750" i="154"/>
  <c r="E561" i="154"/>
  <c r="G751" i="154" l="1"/>
  <c r="F561" i="154"/>
  <c r="I694" i="154"/>
  <c r="H695" i="154"/>
  <c r="I695" i="154" l="1"/>
  <c r="H696" i="154"/>
  <c r="D562" i="154"/>
  <c r="G752" i="154"/>
  <c r="G753" i="154" l="1"/>
  <c r="I696" i="154"/>
  <c r="H697" i="154"/>
  <c r="E562" i="154"/>
  <c r="F562" i="154" l="1"/>
  <c r="I697" i="154"/>
  <c r="H698" i="154"/>
  <c r="G754" i="154"/>
  <c r="G755" i="154" l="1"/>
  <c r="I698" i="154"/>
  <c r="H699" i="154"/>
  <c r="D563" i="154"/>
  <c r="E563" i="154" l="1"/>
  <c r="I699" i="154"/>
  <c r="H700" i="154"/>
  <c r="G756" i="154"/>
  <c r="G757" i="154" l="1"/>
  <c r="I700" i="154"/>
  <c r="H701" i="154"/>
  <c r="F563" i="154"/>
  <c r="D564" i="154" l="1"/>
  <c r="I701" i="154"/>
  <c r="H702" i="154"/>
  <c r="G758" i="154"/>
  <c r="G759" i="154" l="1"/>
  <c r="I702" i="154"/>
  <c r="H703" i="154"/>
  <c r="E564" i="154"/>
  <c r="F564" i="154" l="1"/>
  <c r="I703" i="154"/>
  <c r="H704" i="154"/>
  <c r="G760" i="154"/>
  <c r="G761" i="154" l="1"/>
  <c r="I704" i="154"/>
  <c r="H705" i="154"/>
  <c r="D565" i="154"/>
  <c r="E565" i="154" s="1"/>
  <c r="F565" i="154" s="1"/>
  <c r="D566" i="154" l="1"/>
  <c r="E566" i="154" s="1"/>
  <c r="F566" i="154" s="1"/>
  <c r="I705" i="154"/>
  <c r="H706" i="154"/>
  <c r="G762" i="154"/>
  <c r="D567" i="154" l="1"/>
  <c r="E567" i="154" s="1"/>
  <c r="F567" i="154" s="1"/>
  <c r="G763" i="154"/>
  <c r="I706" i="154"/>
  <c r="H707" i="154"/>
  <c r="D568" i="154" l="1"/>
  <c r="E568" i="154" s="1"/>
  <c r="F568" i="154" s="1"/>
  <c r="I707" i="154"/>
  <c r="H708" i="154"/>
  <c r="G764" i="154"/>
  <c r="I708" i="154" l="1"/>
  <c r="H709" i="154"/>
  <c r="D569" i="154"/>
  <c r="E569" i="154" s="1"/>
  <c r="F569" i="154" s="1"/>
  <c r="G765" i="154"/>
  <c r="D570" i="154" l="1"/>
  <c r="E570" i="154" s="1"/>
  <c r="F570" i="154" s="1"/>
  <c r="G766" i="154"/>
  <c r="I709" i="154"/>
  <c r="H710" i="154"/>
  <c r="D571" i="154" l="1"/>
  <c r="E571" i="154" s="1"/>
  <c r="F571" i="154" s="1"/>
  <c r="I710" i="154"/>
  <c r="H711" i="154"/>
  <c r="G767" i="154"/>
  <c r="D572" i="154" l="1"/>
  <c r="E572" i="154" s="1"/>
  <c r="F572" i="154" s="1"/>
  <c r="G768" i="154"/>
  <c r="I711" i="154"/>
  <c r="H712" i="154"/>
  <c r="D573" i="154" l="1"/>
  <c r="E573" i="154" s="1"/>
  <c r="F573" i="154" s="1"/>
  <c r="I712" i="154"/>
  <c r="H713" i="154"/>
  <c r="G769" i="154"/>
  <c r="D574" i="154" l="1"/>
  <c r="E574" i="154" s="1"/>
  <c r="F574" i="154" s="1"/>
  <c r="G770" i="154"/>
  <c r="I713" i="154"/>
  <c r="H714" i="154"/>
  <c r="D575" i="154" l="1"/>
  <c r="E575" i="154" s="1"/>
  <c r="F575" i="154" s="1"/>
  <c r="G771" i="154"/>
  <c r="I714" i="154"/>
  <c r="H715" i="154"/>
  <c r="G772" i="154" l="1"/>
  <c r="D576" i="154"/>
  <c r="E576" i="154" s="1"/>
  <c r="F576" i="154" s="1"/>
  <c r="I715" i="154"/>
  <c r="H716" i="154"/>
  <c r="D577" i="154" l="1"/>
  <c r="E577" i="154" s="1"/>
  <c r="F577" i="154"/>
  <c r="I716" i="154"/>
  <c r="H717" i="154"/>
  <c r="G773" i="154"/>
  <c r="G774" i="154" l="1"/>
  <c r="I717" i="154"/>
  <c r="H718" i="154"/>
  <c r="D578" i="154"/>
  <c r="E578" i="154" s="1"/>
  <c r="F578" i="154" s="1"/>
  <c r="D579" i="154" l="1"/>
  <c r="E579" i="154" s="1"/>
  <c r="F579" i="154" s="1"/>
  <c r="I718" i="154"/>
  <c r="H719" i="154"/>
  <c r="G775" i="154"/>
  <c r="D580" i="154" l="1"/>
  <c r="E580" i="154" s="1"/>
  <c r="F580" i="154" s="1"/>
  <c r="G776" i="154"/>
  <c r="I719" i="154"/>
  <c r="H720" i="154"/>
  <c r="D581" i="154" l="1"/>
  <c r="E581" i="154" s="1"/>
  <c r="F581" i="154" s="1"/>
  <c r="G777" i="154"/>
  <c r="I720" i="154"/>
  <c r="H721" i="154"/>
  <c r="D582" i="154" l="1"/>
  <c r="E582" i="154" s="1"/>
  <c r="F582" i="154" s="1"/>
  <c r="I721" i="154"/>
  <c r="H722" i="154"/>
  <c r="G778" i="154"/>
  <c r="D583" i="154" l="1"/>
  <c r="E583" i="154" s="1"/>
  <c r="F583" i="154"/>
  <c r="I722" i="154"/>
  <c r="H723" i="154"/>
  <c r="G779" i="154"/>
  <c r="G780" i="154" l="1"/>
  <c r="I723" i="154"/>
  <c r="H724" i="154"/>
  <c r="D584" i="154"/>
  <c r="E584" i="154" s="1"/>
  <c r="F584" i="154" s="1"/>
  <c r="D585" i="154" l="1"/>
  <c r="E585" i="154" s="1"/>
  <c r="F585" i="154" s="1"/>
  <c r="I724" i="154"/>
  <c r="H725" i="154"/>
  <c r="G781" i="154"/>
  <c r="G782" i="154" l="1"/>
  <c r="D586" i="154"/>
  <c r="E586" i="154" s="1"/>
  <c r="F586" i="154" s="1"/>
  <c r="I725" i="154"/>
  <c r="H726" i="154"/>
  <c r="D587" i="154" l="1"/>
  <c r="E587" i="154" s="1"/>
  <c r="F587" i="154" s="1"/>
  <c r="I726" i="154"/>
  <c r="H727" i="154"/>
  <c r="G783" i="154"/>
  <c r="D588" i="154" l="1"/>
  <c r="E588" i="154" s="1"/>
  <c r="F588" i="154" s="1"/>
  <c r="G784" i="154"/>
  <c r="I727" i="154"/>
  <c r="H728" i="154"/>
  <c r="D589" i="154" l="1"/>
  <c r="E589" i="154" s="1"/>
  <c r="F589" i="154" s="1"/>
  <c r="G785" i="154"/>
  <c r="I728" i="154"/>
  <c r="H729" i="154"/>
  <c r="D590" i="154" l="1"/>
  <c r="E590" i="154" s="1"/>
  <c r="F590" i="154" s="1"/>
  <c r="I729" i="154"/>
  <c r="H730" i="154"/>
  <c r="G786" i="154"/>
  <c r="D591" i="154" l="1"/>
  <c r="E591" i="154" s="1"/>
  <c r="F591" i="154"/>
  <c r="G787" i="154"/>
  <c r="I730" i="154"/>
  <c r="H731" i="154"/>
  <c r="I731" i="154" l="1"/>
  <c r="H732" i="154"/>
  <c r="G788" i="154"/>
  <c r="D592" i="154"/>
  <c r="E592" i="154" s="1"/>
  <c r="F592" i="154" s="1"/>
  <c r="D593" i="154" l="1"/>
  <c r="E593" i="154" s="1"/>
  <c r="F593" i="154"/>
  <c r="G789" i="154"/>
  <c r="I732" i="154"/>
  <c r="H733" i="154"/>
  <c r="I733" i="154" l="1"/>
  <c r="H734" i="154"/>
  <c r="G790" i="154"/>
  <c r="D594" i="154"/>
  <c r="E594" i="154" s="1"/>
  <c r="F594" i="154" s="1"/>
  <c r="D595" i="154" l="1"/>
  <c r="E595" i="154" s="1"/>
  <c r="F595" i="154" s="1"/>
  <c r="G791" i="154"/>
  <c r="I734" i="154"/>
  <c r="H735" i="154"/>
  <c r="D596" i="154" l="1"/>
  <c r="E596" i="154" s="1"/>
  <c r="F596" i="154" s="1"/>
  <c r="I735" i="154"/>
  <c r="H736" i="154"/>
  <c r="G792" i="154"/>
  <c r="D597" i="154" l="1"/>
  <c r="E597" i="154" s="1"/>
  <c r="F597" i="154" s="1"/>
  <c r="I736" i="154"/>
  <c r="H737" i="154"/>
  <c r="G793" i="154"/>
  <c r="D598" i="154" l="1"/>
  <c r="E598" i="154" s="1"/>
  <c r="F598" i="154" s="1"/>
  <c r="G794" i="154"/>
  <c r="I737" i="154"/>
  <c r="H738" i="154"/>
  <c r="D599" i="154" l="1"/>
  <c r="E599" i="154" s="1"/>
  <c r="F599" i="154"/>
  <c r="I738" i="154"/>
  <c r="H739" i="154"/>
  <c r="G795" i="154"/>
  <c r="G796" i="154" l="1"/>
  <c r="I739" i="154"/>
  <c r="H740" i="154"/>
  <c r="D600" i="154"/>
  <c r="E600" i="154" s="1"/>
  <c r="F600" i="154" s="1"/>
  <c r="D601" i="154" l="1"/>
  <c r="E601" i="154" s="1"/>
  <c r="F601" i="154"/>
  <c r="I740" i="154"/>
  <c r="H741" i="154"/>
  <c r="G797" i="154"/>
  <c r="D602" i="154" l="1"/>
  <c r="E602" i="154" s="1"/>
  <c r="F602" i="154" s="1"/>
  <c r="G798" i="154"/>
  <c r="I741" i="154"/>
  <c r="H742" i="154"/>
  <c r="D603" i="154" l="1"/>
  <c r="E603" i="154" s="1"/>
  <c r="F603" i="154" s="1"/>
  <c r="I742" i="154"/>
  <c r="H743" i="154"/>
  <c r="G799" i="154"/>
  <c r="D604" i="154" l="1"/>
  <c r="E604" i="154" s="1"/>
  <c r="F604" i="154" s="1"/>
  <c r="G800" i="154"/>
  <c r="I743" i="154"/>
  <c r="H744" i="154"/>
  <c r="D605" i="154" l="1"/>
  <c r="E605" i="154" s="1"/>
  <c r="F605" i="154" s="1"/>
  <c r="I744" i="154"/>
  <c r="H745" i="154"/>
  <c r="G801" i="154"/>
  <c r="D606" i="154" l="1"/>
  <c r="E606" i="154" s="1"/>
  <c r="F606" i="154" s="1"/>
  <c r="G802" i="154"/>
  <c r="I745" i="154"/>
  <c r="H746" i="154"/>
  <c r="D607" i="154" l="1"/>
  <c r="E607" i="154" s="1"/>
  <c r="F607" i="154"/>
  <c r="I746" i="154"/>
  <c r="H747" i="154"/>
  <c r="G803" i="154"/>
  <c r="G804" i="154" l="1"/>
  <c r="I747" i="154"/>
  <c r="H748" i="154"/>
  <c r="D608" i="154"/>
  <c r="E608" i="154" s="1"/>
  <c r="F608" i="154" s="1"/>
  <c r="D609" i="154" l="1"/>
  <c r="E609" i="154" s="1"/>
  <c r="F609" i="154" s="1"/>
  <c r="I748" i="154"/>
  <c r="H749" i="154"/>
  <c r="G805" i="154"/>
  <c r="I749" i="154" l="1"/>
  <c r="H750" i="154"/>
  <c r="G806" i="154"/>
  <c r="D610" i="154"/>
  <c r="E610" i="154" s="1"/>
  <c r="F610" i="154" s="1"/>
  <c r="D611" i="154" l="1"/>
  <c r="E611" i="154" s="1"/>
  <c r="F611" i="154" s="1"/>
  <c r="G807" i="154"/>
  <c r="I750" i="154"/>
  <c r="H751" i="154"/>
  <c r="D612" i="154" l="1"/>
  <c r="E612" i="154" s="1"/>
  <c r="F612" i="154" s="1"/>
  <c r="I751" i="154"/>
  <c r="H752" i="154"/>
  <c r="G808" i="154"/>
  <c r="D613" i="154" l="1"/>
  <c r="E613" i="154" s="1"/>
  <c r="F613" i="154" s="1"/>
  <c r="G809" i="154"/>
  <c r="I752" i="154"/>
  <c r="H753" i="154"/>
  <c r="D614" i="154" l="1"/>
  <c r="E614" i="154" s="1"/>
  <c r="F614" i="154" s="1"/>
  <c r="G810" i="154"/>
  <c r="I753" i="154"/>
  <c r="H754" i="154"/>
  <c r="D615" i="154" l="1"/>
  <c r="E615" i="154" s="1"/>
  <c r="F615" i="154" s="1"/>
  <c r="G811" i="154"/>
  <c r="I754" i="154"/>
  <c r="H755" i="154"/>
  <c r="I755" i="154" l="1"/>
  <c r="H756" i="154"/>
  <c r="D616" i="154"/>
  <c r="E616" i="154" s="1"/>
  <c r="F616" i="154" s="1"/>
  <c r="G812" i="154"/>
  <c r="D617" i="154" l="1"/>
  <c r="E617" i="154" s="1"/>
  <c r="F617" i="154" s="1"/>
  <c r="G813" i="154"/>
  <c r="I756" i="154"/>
  <c r="H757" i="154"/>
  <c r="I757" i="154" l="1"/>
  <c r="H758" i="154"/>
  <c r="G814" i="154"/>
  <c r="D618" i="154"/>
  <c r="E618" i="154" s="1"/>
  <c r="F618" i="154" s="1"/>
  <c r="D619" i="154" l="1"/>
  <c r="G815" i="154"/>
  <c r="I758" i="154"/>
  <c r="H759" i="154"/>
  <c r="I759" i="154" l="1"/>
  <c r="H760" i="154"/>
  <c r="G816" i="154"/>
  <c r="E619" i="154"/>
  <c r="C21" i="156"/>
  <c r="B21" i="156" l="1"/>
  <c r="F619" i="154"/>
  <c r="G817" i="154"/>
  <c r="I760" i="154"/>
  <c r="H761" i="154"/>
  <c r="G818" i="154" l="1"/>
  <c r="I761" i="154"/>
  <c r="H762" i="154"/>
  <c r="D620" i="154"/>
  <c r="E620" i="154" l="1"/>
  <c r="I762" i="154"/>
  <c r="H763" i="154"/>
  <c r="G819" i="154"/>
  <c r="G820" i="154" l="1"/>
  <c r="I763" i="154"/>
  <c r="H764" i="154"/>
  <c r="F620" i="154"/>
  <c r="D621" i="154" l="1"/>
  <c r="I764" i="154"/>
  <c r="H765" i="154"/>
  <c r="G821" i="154"/>
  <c r="G822" i="154" l="1"/>
  <c r="I765" i="154"/>
  <c r="H766" i="154"/>
  <c r="E621" i="154"/>
  <c r="F621" i="154" l="1"/>
  <c r="I766" i="154"/>
  <c r="H767" i="154"/>
  <c r="G823" i="154"/>
  <c r="G824" i="154" l="1"/>
  <c r="I767" i="154"/>
  <c r="H768" i="154"/>
  <c r="D622" i="154"/>
  <c r="E622" i="154" l="1"/>
  <c r="I768" i="154"/>
  <c r="H769" i="154"/>
  <c r="G825" i="154"/>
  <c r="G826" i="154" l="1"/>
  <c r="I769" i="154"/>
  <c r="H770" i="154"/>
  <c r="F622" i="154"/>
  <c r="D623" i="154" l="1"/>
  <c r="I770" i="154"/>
  <c r="H771" i="154"/>
  <c r="G827" i="154"/>
  <c r="G828" i="154" l="1"/>
  <c r="I771" i="154"/>
  <c r="H772" i="154"/>
  <c r="E623" i="154"/>
  <c r="I772" i="154" l="1"/>
  <c r="H773" i="154"/>
  <c r="F623" i="154"/>
  <c r="G829" i="154"/>
  <c r="G830" i="154" l="1"/>
  <c r="D624" i="154"/>
  <c r="I773" i="154"/>
  <c r="H774" i="154"/>
  <c r="I774" i="154" l="1"/>
  <c r="H775" i="154"/>
  <c r="E624" i="154"/>
  <c r="G831" i="154"/>
  <c r="G832" i="154" l="1"/>
  <c r="F624" i="154"/>
  <c r="I775" i="154"/>
  <c r="H776" i="154"/>
  <c r="I776" i="154" l="1"/>
  <c r="H777" i="154"/>
  <c r="D625" i="154"/>
  <c r="E625" i="154" s="1"/>
  <c r="F625" i="154" s="1"/>
  <c r="G833" i="154"/>
  <c r="G834" i="154" l="1"/>
  <c r="I777" i="154"/>
  <c r="H778" i="154"/>
  <c r="D626" i="154"/>
  <c r="E626" i="154" s="1"/>
  <c r="F626" i="154" s="1"/>
  <c r="D627" i="154" l="1"/>
  <c r="E627" i="154" s="1"/>
  <c r="F627" i="154" s="1"/>
  <c r="I778" i="154"/>
  <c r="H779" i="154"/>
  <c r="G835" i="154"/>
  <c r="D628" i="154" l="1"/>
  <c r="E628" i="154" s="1"/>
  <c r="F628" i="154" s="1"/>
  <c r="I779" i="154"/>
  <c r="H780" i="154"/>
  <c r="G836" i="154"/>
  <c r="D629" i="154" l="1"/>
  <c r="E629" i="154" s="1"/>
  <c r="F629" i="154" s="1"/>
  <c r="G837" i="154"/>
  <c r="I780" i="154"/>
  <c r="H781" i="154"/>
  <c r="D630" i="154" l="1"/>
  <c r="E630" i="154" s="1"/>
  <c r="F630" i="154" s="1"/>
  <c r="G838" i="154"/>
  <c r="I781" i="154"/>
  <c r="H782" i="154"/>
  <c r="D631" i="154" l="1"/>
  <c r="E631" i="154" s="1"/>
  <c r="F631" i="154" s="1"/>
  <c r="G839" i="154"/>
  <c r="I782" i="154"/>
  <c r="H783" i="154"/>
  <c r="G840" i="154" l="1"/>
  <c r="I783" i="154"/>
  <c r="H784" i="154"/>
  <c r="D632" i="154"/>
  <c r="E632" i="154" s="1"/>
  <c r="F632" i="154" s="1"/>
  <c r="D633" i="154" l="1"/>
  <c r="E633" i="154" s="1"/>
  <c r="F633" i="154" s="1"/>
  <c r="I784" i="154"/>
  <c r="H785" i="154"/>
  <c r="G841" i="154"/>
  <c r="G842" i="154" l="1"/>
  <c r="I785" i="154"/>
  <c r="H786" i="154"/>
  <c r="D634" i="154"/>
  <c r="E634" i="154" s="1"/>
  <c r="F634" i="154" s="1"/>
  <c r="D635" i="154" l="1"/>
  <c r="E635" i="154" s="1"/>
  <c r="F635" i="154" s="1"/>
  <c r="I786" i="154"/>
  <c r="H787" i="154"/>
  <c r="G843" i="154"/>
  <c r="D636" i="154" l="1"/>
  <c r="E636" i="154" s="1"/>
  <c r="F636" i="154" s="1"/>
  <c r="I787" i="154"/>
  <c r="H788" i="154"/>
  <c r="G844" i="154"/>
  <c r="D637" i="154" l="1"/>
  <c r="E637" i="154" s="1"/>
  <c r="F637" i="154" s="1"/>
  <c r="G845" i="154"/>
  <c r="I788" i="154"/>
  <c r="H789" i="154"/>
  <c r="D638" i="154" l="1"/>
  <c r="E638" i="154" s="1"/>
  <c r="F638" i="154" s="1"/>
  <c r="G846" i="154"/>
  <c r="I789" i="154"/>
  <c r="H790" i="154"/>
  <c r="D639" i="154" l="1"/>
  <c r="E639" i="154" s="1"/>
  <c r="F639" i="154" s="1"/>
  <c r="I790" i="154"/>
  <c r="H791" i="154"/>
  <c r="G847" i="154"/>
  <c r="I791" i="154" l="1"/>
  <c r="H792" i="154"/>
  <c r="D640" i="154"/>
  <c r="E640" i="154" s="1"/>
  <c r="F640" i="154" s="1"/>
  <c r="G848" i="154"/>
  <c r="D641" i="154" l="1"/>
  <c r="E641" i="154" s="1"/>
  <c r="F641" i="154" s="1"/>
  <c r="G849" i="154"/>
  <c r="I792" i="154"/>
  <c r="H793" i="154"/>
  <c r="I793" i="154" l="1"/>
  <c r="H794" i="154"/>
  <c r="D642" i="154"/>
  <c r="E642" i="154" s="1"/>
  <c r="F642" i="154" s="1"/>
  <c r="G850" i="154"/>
  <c r="D643" i="154" l="1"/>
  <c r="E643" i="154" s="1"/>
  <c r="F643" i="154" s="1"/>
  <c r="G851" i="154"/>
  <c r="I794" i="154"/>
  <c r="H795" i="154"/>
  <c r="D644" i="154" l="1"/>
  <c r="E644" i="154" s="1"/>
  <c r="F644" i="154" s="1"/>
  <c r="G852" i="154"/>
  <c r="I795" i="154"/>
  <c r="H796" i="154"/>
  <c r="D645" i="154" l="1"/>
  <c r="E645" i="154" s="1"/>
  <c r="F645" i="154" s="1"/>
  <c r="I796" i="154"/>
  <c r="H797" i="154"/>
  <c r="G853" i="154"/>
  <c r="D646" i="154" l="1"/>
  <c r="E646" i="154" s="1"/>
  <c r="F646" i="154" s="1"/>
  <c r="I797" i="154"/>
  <c r="H798" i="154"/>
  <c r="G854" i="154"/>
  <c r="D647" i="154" l="1"/>
  <c r="E647" i="154" s="1"/>
  <c r="F647" i="154" s="1"/>
  <c r="G855" i="154"/>
  <c r="I798" i="154"/>
  <c r="H799" i="154"/>
  <c r="I799" i="154" l="1"/>
  <c r="H800" i="154"/>
  <c r="G856" i="154"/>
  <c r="D648" i="154"/>
  <c r="E648" i="154" s="1"/>
  <c r="F648" i="154" s="1"/>
  <c r="D649" i="154" l="1"/>
  <c r="E649" i="154" s="1"/>
  <c r="F649" i="154"/>
  <c r="I800" i="154"/>
  <c r="H801" i="154"/>
  <c r="G857" i="154"/>
  <c r="G858" i="154" l="1"/>
  <c r="I801" i="154"/>
  <c r="H802" i="154"/>
  <c r="D650" i="154"/>
  <c r="E650" i="154" s="1"/>
  <c r="F650" i="154" s="1"/>
  <c r="D651" i="154" l="1"/>
  <c r="E651" i="154" s="1"/>
  <c r="F651" i="154" s="1"/>
  <c r="I802" i="154"/>
  <c r="H803" i="154"/>
  <c r="G859" i="154"/>
  <c r="D652" i="154" l="1"/>
  <c r="E652" i="154" s="1"/>
  <c r="F652" i="154" s="1"/>
  <c r="G860" i="154"/>
  <c r="I803" i="154"/>
  <c r="H804" i="154"/>
  <c r="D653" i="154" l="1"/>
  <c r="E653" i="154" s="1"/>
  <c r="F653" i="154" s="1"/>
  <c r="G861" i="154"/>
  <c r="I804" i="154"/>
  <c r="H805" i="154"/>
  <c r="D654" i="154" l="1"/>
  <c r="E654" i="154" s="1"/>
  <c r="F654" i="154" s="1"/>
  <c r="G862" i="154"/>
  <c r="I805" i="154"/>
  <c r="H806" i="154"/>
  <c r="D655" i="154" l="1"/>
  <c r="E655" i="154" s="1"/>
  <c r="F655" i="154"/>
  <c r="G863" i="154"/>
  <c r="I806" i="154"/>
  <c r="H807" i="154"/>
  <c r="I807" i="154" l="1"/>
  <c r="H808" i="154"/>
  <c r="D656" i="154"/>
  <c r="E656" i="154" s="1"/>
  <c r="F656" i="154" s="1"/>
  <c r="G864" i="154"/>
  <c r="D657" i="154" l="1"/>
  <c r="E657" i="154" s="1"/>
  <c r="F657" i="154"/>
  <c r="G865" i="154"/>
  <c r="I808" i="154"/>
  <c r="H809" i="154"/>
  <c r="I809" i="154" l="1"/>
  <c r="H810" i="154"/>
  <c r="G866" i="154"/>
  <c r="D658" i="154"/>
  <c r="E658" i="154" s="1"/>
  <c r="F658" i="154" s="1"/>
  <c r="D659" i="154" l="1"/>
  <c r="E659" i="154" s="1"/>
  <c r="F659" i="154" s="1"/>
  <c r="G867" i="154"/>
  <c r="I810" i="154"/>
  <c r="H811" i="154"/>
  <c r="D660" i="154" l="1"/>
  <c r="E660" i="154" s="1"/>
  <c r="F660" i="154" s="1"/>
  <c r="G868" i="154"/>
  <c r="I811" i="154"/>
  <c r="H812" i="154"/>
  <c r="D661" i="154" l="1"/>
  <c r="E661" i="154" s="1"/>
  <c r="F661" i="154" s="1"/>
  <c r="G869" i="154"/>
  <c r="I812" i="154"/>
  <c r="H813" i="154"/>
  <c r="D662" i="154" l="1"/>
  <c r="E662" i="154" s="1"/>
  <c r="F662" i="154" s="1"/>
  <c r="G870" i="154"/>
  <c r="I813" i="154"/>
  <c r="H814" i="154"/>
  <c r="D663" i="154" l="1"/>
  <c r="E663" i="154" s="1"/>
  <c r="F663" i="154"/>
  <c r="I814" i="154"/>
  <c r="H815" i="154"/>
  <c r="G871" i="154"/>
  <c r="I815" i="154" l="1"/>
  <c r="H816" i="154"/>
  <c r="G872" i="154"/>
  <c r="D664" i="154"/>
  <c r="E664" i="154" s="1"/>
  <c r="F664" i="154" s="1"/>
  <c r="D665" i="154" l="1"/>
  <c r="E665" i="154" s="1"/>
  <c r="F665" i="154"/>
  <c r="G873" i="154"/>
  <c r="I816" i="154"/>
  <c r="H817" i="154"/>
  <c r="G874" i="154" l="1"/>
  <c r="I817" i="154"/>
  <c r="H818" i="154"/>
  <c r="D666" i="154"/>
  <c r="E666" i="154" s="1"/>
  <c r="F666" i="154" s="1"/>
  <c r="D667" i="154" l="1"/>
  <c r="E667" i="154" s="1"/>
  <c r="F667" i="154" s="1"/>
  <c r="I818" i="154"/>
  <c r="H819" i="154"/>
  <c r="G875" i="154"/>
  <c r="D668" i="154" l="1"/>
  <c r="E668" i="154" s="1"/>
  <c r="F668" i="154" s="1"/>
  <c r="G876" i="154"/>
  <c r="I819" i="154"/>
  <c r="H820" i="154"/>
  <c r="D669" i="154" l="1"/>
  <c r="E669" i="154" s="1"/>
  <c r="F669" i="154" s="1"/>
  <c r="G877" i="154"/>
  <c r="I820" i="154"/>
  <c r="H821" i="154"/>
  <c r="D670" i="154" l="1"/>
  <c r="E670" i="154" s="1"/>
  <c r="F670" i="154" s="1"/>
  <c r="I821" i="154"/>
  <c r="H822" i="154"/>
  <c r="G878" i="154"/>
  <c r="D671" i="154" l="1"/>
  <c r="E671" i="154" s="1"/>
  <c r="F671" i="154"/>
  <c r="I822" i="154"/>
  <c r="H823" i="154"/>
  <c r="G879" i="154"/>
  <c r="I823" i="154" l="1"/>
  <c r="H824" i="154"/>
  <c r="G880" i="154"/>
  <c r="D672" i="154"/>
  <c r="E672" i="154" s="1"/>
  <c r="F672" i="154" s="1"/>
  <c r="D673" i="154" l="1"/>
  <c r="E673" i="154" s="1"/>
  <c r="F673" i="154" s="1"/>
  <c r="G881" i="154"/>
  <c r="I824" i="154"/>
  <c r="H825" i="154"/>
  <c r="D674" i="154" l="1"/>
  <c r="E674" i="154" s="1"/>
  <c r="F674" i="154" s="1"/>
  <c r="G882" i="154"/>
  <c r="I825" i="154"/>
  <c r="H826" i="154"/>
  <c r="D675" i="154" l="1"/>
  <c r="E675" i="154" s="1"/>
  <c r="F675" i="154" s="1"/>
  <c r="G883" i="154"/>
  <c r="I826" i="154"/>
  <c r="H827" i="154"/>
  <c r="D676" i="154" l="1"/>
  <c r="E676" i="154" s="1"/>
  <c r="F676" i="154" s="1"/>
  <c r="I827" i="154"/>
  <c r="H828" i="154"/>
  <c r="G884" i="154"/>
  <c r="D677" i="154" l="1"/>
  <c r="E677" i="154" s="1"/>
  <c r="F677" i="154" s="1"/>
  <c r="I828" i="154"/>
  <c r="H829" i="154"/>
  <c r="G885" i="154"/>
  <c r="D678" i="154" l="1"/>
  <c r="E678" i="154" s="1"/>
  <c r="F678" i="154" s="1"/>
  <c r="G886" i="154"/>
  <c r="I829" i="154"/>
  <c r="H830" i="154"/>
  <c r="D679" i="154" l="1"/>
  <c r="G887" i="154"/>
  <c r="I830" i="154"/>
  <c r="H831" i="154"/>
  <c r="G888" i="154" l="1"/>
  <c r="I831" i="154"/>
  <c r="H832" i="154"/>
  <c r="E679" i="154"/>
  <c r="C22" i="156"/>
  <c r="B22" i="156" l="1"/>
  <c r="F679" i="154"/>
  <c r="I832" i="154"/>
  <c r="H833" i="154"/>
  <c r="G889" i="154"/>
  <c r="G890" i="154" l="1"/>
  <c r="I833" i="154"/>
  <c r="H834" i="154"/>
  <c r="D680" i="154"/>
  <c r="E680" i="154" l="1"/>
  <c r="I834" i="154"/>
  <c r="H835" i="154"/>
  <c r="G891" i="154"/>
  <c r="G892" i="154" l="1"/>
  <c r="I835" i="154"/>
  <c r="H836" i="154"/>
  <c r="F680" i="154"/>
  <c r="D681" i="154" l="1"/>
  <c r="I836" i="154"/>
  <c r="H837" i="154"/>
  <c r="G893" i="154"/>
  <c r="I837" i="154" l="1"/>
  <c r="H838" i="154"/>
  <c r="G894" i="154"/>
  <c r="E681" i="154"/>
  <c r="F681" i="154" l="1"/>
  <c r="G895" i="154"/>
  <c r="I838" i="154"/>
  <c r="H839" i="154"/>
  <c r="G896" i="154" l="1"/>
  <c r="I839" i="154"/>
  <c r="H840" i="154"/>
  <c r="D682" i="154"/>
  <c r="E682" i="154" l="1"/>
  <c r="I840" i="154"/>
  <c r="H841" i="154"/>
  <c r="G897" i="154"/>
  <c r="G898" i="154" l="1"/>
  <c r="I841" i="154"/>
  <c r="H842" i="154"/>
  <c r="F682" i="154"/>
  <c r="D683" i="154" l="1"/>
  <c r="I842" i="154"/>
  <c r="H843" i="154"/>
  <c r="G899" i="154"/>
  <c r="G900" i="154" l="1"/>
  <c r="I843" i="154"/>
  <c r="H844" i="154"/>
  <c r="E683" i="154"/>
  <c r="F683" i="154" l="1"/>
  <c r="I844" i="154"/>
  <c r="H845" i="154"/>
  <c r="G901" i="154"/>
  <c r="G902" i="154" l="1"/>
  <c r="I845" i="154"/>
  <c r="H846" i="154"/>
  <c r="D684" i="154"/>
  <c r="E684" i="154" l="1"/>
  <c r="I846" i="154"/>
  <c r="H847" i="154"/>
  <c r="G903" i="154"/>
  <c r="G904" i="154" l="1"/>
  <c r="I847" i="154"/>
  <c r="H848" i="154"/>
  <c r="F684" i="154"/>
  <c r="D685" i="154" l="1"/>
  <c r="E685" i="154" s="1"/>
  <c r="F685" i="154" s="1"/>
  <c r="I848" i="154"/>
  <c r="H849" i="154"/>
  <c r="G905" i="154"/>
  <c r="D686" i="154" l="1"/>
  <c r="E686" i="154" s="1"/>
  <c r="F686" i="154" s="1"/>
  <c r="G906" i="154"/>
  <c r="I849" i="154"/>
  <c r="H850" i="154"/>
  <c r="D687" i="154" l="1"/>
  <c r="E687" i="154" s="1"/>
  <c r="F687" i="154"/>
  <c r="G907" i="154"/>
  <c r="I850" i="154"/>
  <c r="H851" i="154"/>
  <c r="I851" i="154" l="1"/>
  <c r="H852" i="154"/>
  <c r="G908" i="154"/>
  <c r="D688" i="154"/>
  <c r="E688" i="154" s="1"/>
  <c r="F688" i="154" s="1"/>
  <c r="D689" i="154" l="1"/>
  <c r="E689" i="154" s="1"/>
  <c r="F689" i="154"/>
  <c r="G909" i="154"/>
  <c r="I852" i="154"/>
  <c r="H853" i="154"/>
  <c r="I853" i="154" l="1"/>
  <c r="H854" i="154"/>
  <c r="D690" i="154"/>
  <c r="E690" i="154" s="1"/>
  <c r="F690" i="154" s="1"/>
  <c r="G910" i="154"/>
  <c r="D691" i="154" l="1"/>
  <c r="E691" i="154" s="1"/>
  <c r="F691" i="154" s="1"/>
  <c r="G911" i="154"/>
  <c r="I854" i="154"/>
  <c r="H855" i="154"/>
  <c r="D692" i="154" l="1"/>
  <c r="E692" i="154" s="1"/>
  <c r="F692" i="154" s="1"/>
  <c r="G912" i="154"/>
  <c r="I855" i="154"/>
  <c r="H856" i="154"/>
  <c r="D693" i="154" l="1"/>
  <c r="E693" i="154" s="1"/>
  <c r="F693" i="154" s="1"/>
  <c r="G913" i="154"/>
  <c r="I856" i="154"/>
  <c r="H857" i="154"/>
  <c r="D694" i="154" l="1"/>
  <c r="E694" i="154" s="1"/>
  <c r="F694" i="154" s="1"/>
  <c r="G914" i="154"/>
  <c r="I857" i="154"/>
  <c r="H858" i="154"/>
  <c r="D695" i="154" l="1"/>
  <c r="E695" i="154" s="1"/>
  <c r="F695" i="154" s="1"/>
  <c r="G915" i="154"/>
  <c r="I858" i="154"/>
  <c r="H859" i="154"/>
  <c r="D696" i="154" l="1"/>
  <c r="E696" i="154" s="1"/>
  <c r="F696" i="154" s="1"/>
  <c r="I859" i="154"/>
  <c r="H860" i="154"/>
  <c r="G916" i="154"/>
  <c r="D697" i="154" l="1"/>
  <c r="E697" i="154" s="1"/>
  <c r="F697" i="154"/>
  <c r="G917" i="154"/>
  <c r="I860" i="154"/>
  <c r="H861" i="154"/>
  <c r="I861" i="154" l="1"/>
  <c r="H862" i="154"/>
  <c r="G918" i="154"/>
  <c r="D698" i="154"/>
  <c r="E698" i="154" s="1"/>
  <c r="F698" i="154" s="1"/>
  <c r="D699" i="154" l="1"/>
  <c r="E699" i="154" s="1"/>
  <c r="F699" i="154" s="1"/>
  <c r="G919" i="154"/>
  <c r="I862" i="154"/>
  <c r="H863" i="154"/>
  <c r="D700" i="154" l="1"/>
  <c r="E700" i="154" s="1"/>
  <c r="F700" i="154" s="1"/>
  <c r="I863" i="154"/>
  <c r="H864" i="154"/>
  <c r="G920" i="154"/>
  <c r="D701" i="154" l="1"/>
  <c r="E701" i="154" s="1"/>
  <c r="F701" i="154" s="1"/>
  <c r="G921" i="154"/>
  <c r="I864" i="154"/>
  <c r="H865" i="154"/>
  <c r="D702" i="154" l="1"/>
  <c r="E702" i="154" s="1"/>
  <c r="F702" i="154" s="1"/>
  <c r="G922" i="154"/>
  <c r="I865" i="154"/>
  <c r="H866" i="154"/>
  <c r="D703" i="154" l="1"/>
  <c r="E703" i="154" s="1"/>
  <c r="F703" i="154"/>
  <c r="G923" i="154"/>
  <c r="I866" i="154"/>
  <c r="H867" i="154"/>
  <c r="I867" i="154" l="1"/>
  <c r="H868" i="154"/>
  <c r="D704" i="154"/>
  <c r="E704" i="154" s="1"/>
  <c r="F704" i="154" s="1"/>
  <c r="G924" i="154"/>
  <c r="D705" i="154" l="1"/>
  <c r="E705" i="154" s="1"/>
  <c r="F705" i="154"/>
  <c r="G925" i="154"/>
  <c r="I868" i="154"/>
  <c r="H869" i="154"/>
  <c r="G926" i="154" l="1"/>
  <c r="I869" i="154"/>
  <c r="H870" i="154"/>
  <c r="D706" i="154"/>
  <c r="E706" i="154" s="1"/>
  <c r="F706" i="154" s="1"/>
  <c r="D707" i="154" l="1"/>
  <c r="E707" i="154" s="1"/>
  <c r="F707" i="154" s="1"/>
  <c r="I870" i="154"/>
  <c r="H871" i="154"/>
  <c r="G927" i="154"/>
  <c r="D708" i="154" l="1"/>
  <c r="E708" i="154" s="1"/>
  <c r="F708" i="154" s="1"/>
  <c r="I871" i="154"/>
  <c r="H872" i="154"/>
  <c r="G928" i="154"/>
  <c r="D709" i="154" l="1"/>
  <c r="E709" i="154" s="1"/>
  <c r="F709" i="154" s="1"/>
  <c r="G929" i="154"/>
  <c r="I872" i="154"/>
  <c r="H873" i="154"/>
  <c r="D710" i="154" l="1"/>
  <c r="E710" i="154" s="1"/>
  <c r="F710" i="154" s="1"/>
  <c r="G930" i="154"/>
  <c r="I873" i="154"/>
  <c r="H874" i="154"/>
  <c r="D711" i="154" l="1"/>
  <c r="E711" i="154" s="1"/>
  <c r="F711" i="154"/>
  <c r="G931" i="154"/>
  <c r="I874" i="154"/>
  <c r="H875" i="154"/>
  <c r="I875" i="154" l="1"/>
  <c r="H876" i="154"/>
  <c r="D712" i="154"/>
  <c r="E712" i="154" s="1"/>
  <c r="F712" i="154" s="1"/>
  <c r="G932" i="154"/>
  <c r="D713" i="154" l="1"/>
  <c r="E713" i="154" s="1"/>
  <c r="F713" i="154"/>
  <c r="G933" i="154"/>
  <c r="I876" i="154"/>
  <c r="H877" i="154"/>
  <c r="I877" i="154" l="1"/>
  <c r="H878" i="154"/>
  <c r="D714" i="154"/>
  <c r="E714" i="154" s="1"/>
  <c r="F714" i="154" s="1"/>
  <c r="G934" i="154"/>
  <c r="D715" i="154" l="1"/>
  <c r="E715" i="154" s="1"/>
  <c r="F715" i="154" s="1"/>
  <c r="G935" i="154"/>
  <c r="I878" i="154"/>
  <c r="H879" i="154"/>
  <c r="D716" i="154" l="1"/>
  <c r="E716" i="154" s="1"/>
  <c r="F716" i="154" s="1"/>
  <c r="G936" i="154"/>
  <c r="I879" i="154"/>
  <c r="H880" i="154"/>
  <c r="D717" i="154" l="1"/>
  <c r="E717" i="154" s="1"/>
  <c r="F717" i="154" s="1"/>
  <c r="G937" i="154"/>
  <c r="I880" i="154"/>
  <c r="H881" i="154"/>
  <c r="D718" i="154" l="1"/>
  <c r="E718" i="154" s="1"/>
  <c r="F718" i="154" s="1"/>
  <c r="G938" i="154"/>
  <c r="I881" i="154"/>
  <c r="H882" i="154"/>
  <c r="D719" i="154" l="1"/>
  <c r="E719" i="154" s="1"/>
  <c r="F719" i="154"/>
  <c r="G939" i="154"/>
  <c r="I882" i="154"/>
  <c r="H883" i="154"/>
  <c r="G940" i="154" l="1"/>
  <c r="I883" i="154"/>
  <c r="H884" i="154"/>
  <c r="D720" i="154"/>
  <c r="E720" i="154" s="1"/>
  <c r="F720" i="154" s="1"/>
  <c r="D721" i="154" l="1"/>
  <c r="E721" i="154" s="1"/>
  <c r="F721" i="154"/>
  <c r="I884" i="154"/>
  <c r="H885" i="154"/>
  <c r="G941" i="154"/>
  <c r="G942" i="154" l="1"/>
  <c r="I885" i="154"/>
  <c r="H886" i="154"/>
  <c r="D722" i="154"/>
  <c r="E722" i="154" s="1"/>
  <c r="F722" i="154" s="1"/>
  <c r="D723" i="154" l="1"/>
  <c r="E723" i="154" s="1"/>
  <c r="F723" i="154" s="1"/>
  <c r="I886" i="154"/>
  <c r="H887" i="154"/>
  <c r="G943" i="154"/>
  <c r="D724" i="154" l="1"/>
  <c r="E724" i="154" s="1"/>
  <c r="F724" i="154" s="1"/>
  <c r="G944" i="154"/>
  <c r="I887" i="154"/>
  <c r="H888" i="154"/>
  <c r="D725" i="154" l="1"/>
  <c r="E725" i="154" s="1"/>
  <c r="F725" i="154" s="1"/>
  <c r="I888" i="154"/>
  <c r="H889" i="154"/>
  <c r="G945" i="154"/>
  <c r="D726" i="154" l="1"/>
  <c r="E726" i="154" s="1"/>
  <c r="F726" i="154" s="1"/>
  <c r="I889" i="154"/>
  <c r="H890" i="154"/>
  <c r="G946" i="154"/>
  <c r="D727" i="154" l="1"/>
  <c r="E727" i="154" s="1"/>
  <c r="F727" i="154"/>
  <c r="G947" i="154"/>
  <c r="I890" i="154"/>
  <c r="H891" i="154"/>
  <c r="I891" i="154" l="1"/>
  <c r="H892" i="154"/>
  <c r="G948" i="154"/>
  <c r="D728" i="154"/>
  <c r="E728" i="154" s="1"/>
  <c r="F728" i="154" s="1"/>
  <c r="D729" i="154" l="1"/>
  <c r="E729" i="154" s="1"/>
  <c r="F729" i="154"/>
  <c r="G949" i="154"/>
  <c r="I892" i="154"/>
  <c r="H893" i="154"/>
  <c r="I893" i="154" l="1"/>
  <c r="H894" i="154"/>
  <c r="G950" i="154"/>
  <c r="D730" i="154"/>
  <c r="E730" i="154" s="1"/>
  <c r="F730" i="154" s="1"/>
  <c r="D731" i="154" l="1"/>
  <c r="E731" i="154" s="1"/>
  <c r="F731" i="154" s="1"/>
  <c r="G951" i="154"/>
  <c r="I894" i="154"/>
  <c r="H895" i="154"/>
  <c r="D732" i="154" l="1"/>
  <c r="E732" i="154" s="1"/>
  <c r="F732" i="154" s="1"/>
  <c r="G952" i="154"/>
  <c r="I895" i="154"/>
  <c r="H896" i="154"/>
  <c r="D733" i="154" l="1"/>
  <c r="E733" i="154" s="1"/>
  <c r="F733" i="154" s="1"/>
  <c r="G953" i="154"/>
  <c r="I896" i="154"/>
  <c r="H897" i="154"/>
  <c r="D734" i="154" l="1"/>
  <c r="E734" i="154" s="1"/>
  <c r="F734" i="154" s="1"/>
  <c r="I897" i="154"/>
  <c r="H898" i="154"/>
  <c r="G954" i="154"/>
  <c r="D735" i="154" l="1"/>
  <c r="E735" i="154" s="1"/>
  <c r="F735" i="154"/>
  <c r="G955" i="154"/>
  <c r="I898" i="154"/>
  <c r="H899" i="154"/>
  <c r="I899" i="154" l="1"/>
  <c r="H900" i="154"/>
  <c r="G956" i="154"/>
  <c r="D736" i="154"/>
  <c r="E736" i="154" s="1"/>
  <c r="F736" i="154" s="1"/>
  <c r="D737" i="154" l="1"/>
  <c r="E737" i="154" s="1"/>
  <c r="F737" i="154"/>
  <c r="G957" i="154"/>
  <c r="I900" i="154"/>
  <c r="H901" i="154"/>
  <c r="I901" i="154" l="1"/>
  <c r="H902" i="154"/>
  <c r="D738" i="154"/>
  <c r="E738" i="154" s="1"/>
  <c r="F738" i="154" s="1"/>
  <c r="G958" i="154"/>
  <c r="D739" i="154" l="1"/>
  <c r="G959" i="154"/>
  <c r="I902" i="154"/>
  <c r="H903" i="154"/>
  <c r="I903" i="154" l="1"/>
  <c r="H904" i="154"/>
  <c r="G960" i="154"/>
  <c r="E739" i="154"/>
  <c r="C23" i="156"/>
  <c r="B23" i="156" l="1"/>
  <c r="F739" i="154"/>
  <c r="G961" i="154"/>
  <c r="I904" i="154"/>
  <c r="H905" i="154"/>
  <c r="G962" i="154" l="1"/>
  <c r="I905" i="154"/>
  <c r="H906" i="154"/>
  <c r="D740" i="154"/>
  <c r="E740" i="154" l="1"/>
  <c r="I906" i="154"/>
  <c r="H907" i="154"/>
  <c r="G963" i="154"/>
  <c r="G964" i="154" l="1"/>
  <c r="I907" i="154"/>
  <c r="H908" i="154"/>
  <c r="F740" i="154"/>
  <c r="D741" i="154" l="1"/>
  <c r="I908" i="154"/>
  <c r="H909" i="154"/>
  <c r="G965" i="154"/>
  <c r="G966" i="154" l="1"/>
  <c r="I909" i="154"/>
  <c r="H910" i="154"/>
  <c r="E741" i="154"/>
  <c r="F741" i="154" l="1"/>
  <c r="I910" i="154"/>
  <c r="H911" i="154"/>
  <c r="G967" i="154"/>
  <c r="I911" i="154" l="1"/>
  <c r="H912" i="154"/>
  <c r="G968" i="154"/>
  <c r="D742" i="154"/>
  <c r="E742" i="154" l="1"/>
  <c r="I912" i="154"/>
  <c r="H913" i="154"/>
  <c r="G969" i="154"/>
  <c r="G970" i="154" l="1"/>
  <c r="I913" i="154"/>
  <c r="H914" i="154"/>
  <c r="F742" i="154"/>
  <c r="D743" i="154" l="1"/>
  <c r="I914" i="154"/>
  <c r="H915" i="154"/>
  <c r="G971" i="154"/>
  <c r="G972" i="154" l="1"/>
  <c r="I915" i="154"/>
  <c r="H916" i="154"/>
  <c r="E743" i="154"/>
  <c r="F743" i="154" l="1"/>
  <c r="I916" i="154"/>
  <c r="H917" i="154"/>
  <c r="G973" i="154"/>
  <c r="I917" i="154" l="1"/>
  <c r="H918" i="154"/>
  <c r="G974" i="154"/>
  <c r="D744" i="154"/>
  <c r="G975" i="154" l="1"/>
  <c r="I918" i="154"/>
  <c r="H919" i="154"/>
  <c r="E744" i="154"/>
  <c r="I919" i="154" l="1"/>
  <c r="H920" i="154"/>
  <c r="F744" i="154"/>
  <c r="G976" i="154"/>
  <c r="D745" i="154" l="1"/>
  <c r="E745" i="154" s="1"/>
  <c r="F745" i="154" s="1"/>
  <c r="G977" i="154"/>
  <c r="I920" i="154"/>
  <c r="H921" i="154"/>
  <c r="D746" i="154" l="1"/>
  <c r="E746" i="154" s="1"/>
  <c r="F746" i="154"/>
  <c r="G978" i="154"/>
  <c r="I921" i="154"/>
  <c r="H922" i="154"/>
  <c r="I922" i="154" l="1"/>
  <c r="H923" i="154"/>
  <c r="G979" i="154"/>
  <c r="D747" i="154"/>
  <c r="E747" i="154" s="1"/>
  <c r="F747" i="154" s="1"/>
  <c r="D748" i="154" l="1"/>
  <c r="E748" i="154" s="1"/>
  <c r="F748" i="154"/>
  <c r="I923" i="154"/>
  <c r="H924" i="154"/>
  <c r="G980" i="154"/>
  <c r="G981" i="154" l="1"/>
  <c r="G982" i="154" s="1"/>
  <c r="G983" i="154" s="1"/>
  <c r="G984" i="154" s="1"/>
  <c r="G985" i="154" s="1"/>
  <c r="G986" i="154" s="1"/>
  <c r="G987" i="154" s="1"/>
  <c r="G988" i="154" s="1"/>
  <c r="G989" i="154" s="1"/>
  <c r="G990" i="154" s="1"/>
  <c r="G991" i="154" s="1"/>
  <c r="G992" i="154" s="1"/>
  <c r="G993" i="154" s="1"/>
  <c r="G994" i="154" s="1"/>
  <c r="G995" i="154" s="1"/>
  <c r="G996" i="154" s="1"/>
  <c r="G997" i="154" s="1"/>
  <c r="G998" i="154" s="1"/>
  <c r="G999" i="154" s="1"/>
  <c r="G1000" i="154" s="1"/>
  <c r="G1001" i="154" s="1"/>
  <c r="G1002" i="154" s="1"/>
  <c r="G1003" i="154" s="1"/>
  <c r="G1004" i="154" s="1"/>
  <c r="G1005" i="154" s="1"/>
  <c r="G1006" i="154" s="1"/>
  <c r="G1007" i="154" s="1"/>
  <c r="G1008" i="154" s="1"/>
  <c r="G1009" i="154" s="1"/>
  <c r="G1010" i="154" s="1"/>
  <c r="G1011" i="154" s="1"/>
  <c r="G1012" i="154" s="1"/>
  <c r="G1013" i="154" s="1"/>
  <c r="G1014" i="154" s="1"/>
  <c r="G1015" i="154" s="1"/>
  <c r="G1016" i="154" s="1"/>
  <c r="G1017" i="154" s="1"/>
  <c r="G1018" i="154" s="1"/>
  <c r="G1019" i="154" s="1"/>
  <c r="G1020" i="154" s="1"/>
  <c r="G1021" i="154" s="1"/>
  <c r="G1022" i="154" s="1"/>
  <c r="G1023" i="154" s="1"/>
  <c r="G1024" i="154" s="1"/>
  <c r="G1025" i="154" s="1"/>
  <c r="G1026" i="154" s="1"/>
  <c r="G1027" i="154" s="1"/>
  <c r="G1028" i="154" s="1"/>
  <c r="G1029" i="154" s="1"/>
  <c r="G1030" i="154" s="1"/>
  <c r="G1031" i="154" s="1"/>
  <c r="G1032" i="154" s="1"/>
  <c r="G1033" i="154" s="1"/>
  <c r="G1034" i="154" s="1"/>
  <c r="G1035" i="154" s="1"/>
  <c r="G1036" i="154" s="1"/>
  <c r="G1037" i="154" s="1"/>
  <c r="G1038" i="154" s="1"/>
  <c r="G1039" i="154" s="1"/>
  <c r="G1040" i="154" s="1"/>
  <c r="G1041" i="154" s="1"/>
  <c r="G1042" i="154" s="1"/>
  <c r="G1043" i="154" s="1"/>
  <c r="G1044" i="154" s="1"/>
  <c r="G1045" i="154" s="1"/>
  <c r="G1046" i="154" s="1"/>
  <c r="G1047" i="154" s="1"/>
  <c r="G1048" i="154" s="1"/>
  <c r="G1049" i="154" s="1"/>
  <c r="G1050" i="154" s="1"/>
  <c r="G1051" i="154" s="1"/>
  <c r="G1052" i="154" s="1"/>
  <c r="G1053" i="154" s="1"/>
  <c r="G1054" i="154" s="1"/>
  <c r="G1055" i="154" s="1"/>
  <c r="G1056" i="154" s="1"/>
  <c r="G1057" i="154" s="1"/>
  <c r="G1058" i="154" s="1"/>
  <c r="G1059" i="154" s="1"/>
  <c r="G1060" i="154" s="1"/>
  <c r="G1061" i="154" s="1"/>
  <c r="G1062" i="154" s="1"/>
  <c r="G1063" i="154" s="1"/>
  <c r="G1064" i="154" s="1"/>
  <c r="G1065" i="154" s="1"/>
  <c r="G1066" i="154" s="1"/>
  <c r="G1067" i="154" s="1"/>
  <c r="G1068" i="154" s="1"/>
  <c r="G1069" i="154" s="1"/>
  <c r="G1070" i="154" s="1"/>
  <c r="G1071" i="154" s="1"/>
  <c r="G1072" i="154" s="1"/>
  <c r="G1073" i="154" s="1"/>
  <c r="G1074" i="154" s="1"/>
  <c r="G1075" i="154" s="1"/>
  <c r="G1076" i="154" s="1"/>
  <c r="G1077" i="154" s="1"/>
  <c r="G1078" i="154" s="1"/>
  <c r="G1079" i="154" s="1"/>
  <c r="G1080" i="154" s="1"/>
  <c r="G1081" i="154" s="1"/>
  <c r="G1082" i="154" s="1"/>
  <c r="G1083" i="154" s="1"/>
  <c r="G1084" i="154" s="1"/>
  <c r="G1085" i="154" s="1"/>
  <c r="G1086" i="154" s="1"/>
  <c r="G1087" i="154" s="1"/>
  <c r="G1088" i="154" s="1"/>
  <c r="G1089" i="154" s="1"/>
  <c r="G1090" i="154" s="1"/>
  <c r="G1091" i="154" s="1"/>
  <c r="G1092" i="154" s="1"/>
  <c r="G1093" i="154" s="1"/>
  <c r="G1094" i="154" s="1"/>
  <c r="G1095" i="154" s="1"/>
  <c r="G1096" i="154" s="1"/>
  <c r="G1097" i="154" s="1"/>
  <c r="G1098" i="154" s="1"/>
  <c r="G1099" i="154" s="1"/>
  <c r="G1100" i="154" s="1"/>
  <c r="G1101" i="154" s="1"/>
  <c r="G1102" i="154" s="1"/>
  <c r="G1103" i="154" s="1"/>
  <c r="G1104" i="154" s="1"/>
  <c r="G1105" i="154" s="1"/>
  <c r="G1106" i="154" s="1"/>
  <c r="G1107" i="154" s="1"/>
  <c r="G1108" i="154" s="1"/>
  <c r="G1109" i="154" s="1"/>
  <c r="G1110" i="154" s="1"/>
  <c r="G1111" i="154" s="1"/>
  <c r="G1112" i="154" s="1"/>
  <c r="G1113" i="154" s="1"/>
  <c r="G1114" i="154" s="1"/>
  <c r="G1115" i="154" s="1"/>
  <c r="G1116" i="154" s="1"/>
  <c r="G1117" i="154" s="1"/>
  <c r="G1118" i="154" s="1"/>
  <c r="G1119" i="154" s="1"/>
  <c r="G1120" i="154" s="1"/>
  <c r="G1121" i="154" s="1"/>
  <c r="G1122" i="154" s="1"/>
  <c r="G1123" i="154" s="1"/>
  <c r="G1124" i="154" s="1"/>
  <c r="G1125" i="154" s="1"/>
  <c r="G1126" i="154" s="1"/>
  <c r="G1127" i="154" s="1"/>
  <c r="G1128" i="154" s="1"/>
  <c r="G1129" i="154" s="1"/>
  <c r="G1130" i="154" s="1"/>
  <c r="G1131" i="154" s="1"/>
  <c r="G1132" i="154" s="1"/>
  <c r="G1133" i="154" s="1"/>
  <c r="G1134" i="154" s="1"/>
  <c r="G1135" i="154" s="1"/>
  <c r="G1136" i="154" s="1"/>
  <c r="G1137" i="154" s="1"/>
  <c r="G1138" i="154" s="1"/>
  <c r="G1139" i="154" s="1"/>
  <c r="G1140" i="154" s="1"/>
  <c r="G1141" i="154" s="1"/>
  <c r="G1142" i="154" s="1"/>
  <c r="G1143" i="154" s="1"/>
  <c r="G1144" i="154" s="1"/>
  <c r="G1145" i="154" s="1"/>
  <c r="G1146" i="154" s="1"/>
  <c r="G1147" i="154" s="1"/>
  <c r="G1148" i="154" s="1"/>
  <c r="G1149" i="154" s="1"/>
  <c r="G1150" i="154" s="1"/>
  <c r="G1151" i="154" s="1"/>
  <c r="G1152" i="154" s="1"/>
  <c r="G1153" i="154" s="1"/>
  <c r="G1154" i="154" s="1"/>
  <c r="G1155" i="154" s="1"/>
  <c r="G1156" i="154" s="1"/>
  <c r="G1157" i="154" s="1"/>
  <c r="G1158" i="154" s="1"/>
  <c r="G1159" i="154" s="1"/>
  <c r="G1160" i="154" s="1"/>
  <c r="G1161" i="154" s="1"/>
  <c r="G1162" i="154" s="1"/>
  <c r="G1163" i="154" s="1"/>
  <c r="G1164" i="154" s="1"/>
  <c r="G1165" i="154" s="1"/>
  <c r="G1166" i="154" s="1"/>
  <c r="G1167" i="154" s="1"/>
  <c r="G1168" i="154" s="1"/>
  <c r="G1169" i="154" s="1"/>
  <c r="G1170" i="154" s="1"/>
  <c r="G1171" i="154" s="1"/>
  <c r="G1172" i="154" s="1"/>
  <c r="G1173" i="154" s="1"/>
  <c r="G1174" i="154" s="1"/>
  <c r="G1175" i="154" s="1"/>
  <c r="G1176" i="154" s="1"/>
  <c r="G1177" i="154" s="1"/>
  <c r="G1178" i="154" s="1"/>
  <c r="G1179" i="154" s="1"/>
  <c r="G1180" i="154" s="1"/>
  <c r="G1181" i="154" s="1"/>
  <c r="G1182" i="154" s="1"/>
  <c r="G1183" i="154" s="1"/>
  <c r="G1184" i="154" s="1"/>
  <c r="G1185" i="154" s="1"/>
  <c r="G1186" i="154" s="1"/>
  <c r="G1187" i="154" s="1"/>
  <c r="G1188" i="154" s="1"/>
  <c r="G1189" i="154" s="1"/>
  <c r="G1190" i="154" s="1"/>
  <c r="G1191" i="154" s="1"/>
  <c r="G1192" i="154" s="1"/>
  <c r="G1193" i="154" s="1"/>
  <c r="G1194" i="154" s="1"/>
  <c r="G1195" i="154" s="1"/>
  <c r="G1196" i="154" s="1"/>
  <c r="G1197" i="154" s="1"/>
  <c r="G1198" i="154" s="1"/>
  <c r="G1199" i="154" s="1"/>
  <c r="G1200" i="154" s="1"/>
  <c r="G1201" i="154" s="1"/>
  <c r="G1202" i="154" s="1"/>
  <c r="G1203" i="154" s="1"/>
  <c r="G1204" i="154" s="1"/>
  <c r="G1205" i="154" s="1"/>
  <c r="G1206" i="154" s="1"/>
  <c r="G1207" i="154" s="1"/>
  <c r="G1208" i="154" s="1"/>
  <c r="G1209" i="154" s="1"/>
  <c r="G1210" i="154" s="1"/>
  <c r="G1211" i="154" s="1"/>
  <c r="G1212" i="154" s="1"/>
  <c r="G1213" i="154" s="1"/>
  <c r="G1214" i="154" s="1"/>
  <c r="G1215" i="154" s="1"/>
  <c r="G1216" i="154" s="1"/>
  <c r="G1217" i="154" s="1"/>
  <c r="G1218" i="154" s="1"/>
  <c r="G1219" i="154" s="1"/>
  <c r="G1220" i="154" s="1"/>
  <c r="G1221" i="154" s="1"/>
  <c r="G1222" i="154" s="1"/>
  <c r="G1223" i="154" s="1"/>
  <c r="G1224" i="154" s="1"/>
  <c r="G1225" i="154" s="1"/>
  <c r="G1226" i="154" s="1"/>
  <c r="G1227" i="154" s="1"/>
  <c r="G1228" i="154" s="1"/>
  <c r="G1229" i="154" s="1"/>
  <c r="G1230" i="154" s="1"/>
  <c r="G1231" i="154" s="1"/>
  <c r="G1232" i="154" s="1"/>
  <c r="G1233" i="154" s="1"/>
  <c r="G1234" i="154" s="1"/>
  <c r="G1235" i="154" s="1"/>
  <c r="G1236" i="154" s="1"/>
  <c r="G1237" i="154" s="1"/>
  <c r="G1238" i="154" s="1"/>
  <c r="G1239" i="154" s="1"/>
  <c r="G1240" i="154" s="1"/>
  <c r="G1241" i="154" s="1"/>
  <c r="G1242" i="154" s="1"/>
  <c r="G1243" i="154" s="1"/>
  <c r="K42" i="155" s="1"/>
  <c r="I924" i="154"/>
  <c r="H925" i="154"/>
  <c r="D749" i="154"/>
  <c r="E749" i="154" s="1"/>
  <c r="F749" i="154" s="1"/>
  <c r="D750" i="154" l="1"/>
  <c r="E750" i="154" s="1"/>
  <c r="F750" i="154" s="1"/>
  <c r="I925" i="154"/>
  <c r="H926" i="154"/>
  <c r="D751" i="154" l="1"/>
  <c r="E751" i="154" s="1"/>
  <c r="F751" i="154" s="1"/>
  <c r="I926" i="154"/>
  <c r="H927" i="154"/>
  <c r="D752" i="154" l="1"/>
  <c r="E752" i="154" s="1"/>
  <c r="F752" i="154" s="1"/>
  <c r="I927" i="154"/>
  <c r="H928" i="154"/>
  <c r="D753" i="154" l="1"/>
  <c r="E753" i="154" s="1"/>
  <c r="F753" i="154" s="1"/>
  <c r="I928" i="154"/>
  <c r="H929" i="154"/>
  <c r="D754" i="154" l="1"/>
  <c r="E754" i="154" s="1"/>
  <c r="F754" i="154"/>
  <c r="I929" i="154"/>
  <c r="H930" i="154"/>
  <c r="I930" i="154" l="1"/>
  <c r="H931" i="154"/>
  <c r="D755" i="154"/>
  <c r="E755" i="154" s="1"/>
  <c r="F755" i="154" s="1"/>
  <c r="D756" i="154" l="1"/>
  <c r="E756" i="154" s="1"/>
  <c r="F756" i="154" s="1"/>
  <c r="I931" i="154"/>
  <c r="H932" i="154"/>
  <c r="D757" i="154" l="1"/>
  <c r="E757" i="154" s="1"/>
  <c r="F757" i="154" s="1"/>
  <c r="I932" i="154"/>
  <c r="H933" i="154"/>
  <c r="D758" i="154" l="1"/>
  <c r="E758" i="154" s="1"/>
  <c r="F758" i="154" s="1"/>
  <c r="I933" i="154"/>
  <c r="H934" i="154"/>
  <c r="D759" i="154" l="1"/>
  <c r="E759" i="154" s="1"/>
  <c r="F759" i="154"/>
  <c r="I934" i="154"/>
  <c r="H935" i="154"/>
  <c r="I935" i="154" l="1"/>
  <c r="H936" i="154"/>
  <c r="D760" i="154"/>
  <c r="E760" i="154" s="1"/>
  <c r="F760" i="154" s="1"/>
  <c r="D761" i="154" l="1"/>
  <c r="E761" i="154" s="1"/>
  <c r="F761" i="154" s="1"/>
  <c r="I936" i="154"/>
  <c r="H937" i="154"/>
  <c r="D762" i="154" l="1"/>
  <c r="E762" i="154" s="1"/>
  <c r="F762" i="154"/>
  <c r="I937" i="154"/>
  <c r="H938" i="154"/>
  <c r="I938" i="154" l="1"/>
  <c r="H939" i="154"/>
  <c r="D763" i="154"/>
  <c r="E763" i="154" s="1"/>
  <c r="F763" i="154" s="1"/>
  <c r="D764" i="154" l="1"/>
  <c r="E764" i="154" s="1"/>
  <c r="F764" i="154" s="1"/>
  <c r="I939" i="154"/>
  <c r="H940" i="154"/>
  <c r="D765" i="154" l="1"/>
  <c r="E765" i="154" s="1"/>
  <c r="F765" i="154" s="1"/>
  <c r="I940" i="154"/>
  <c r="H941" i="154"/>
  <c r="D766" i="154" l="1"/>
  <c r="E766" i="154" s="1"/>
  <c r="F766" i="154" s="1"/>
  <c r="I941" i="154"/>
  <c r="H942" i="154"/>
  <c r="D767" i="154" l="1"/>
  <c r="E767" i="154" s="1"/>
  <c r="F767" i="154" s="1"/>
  <c r="I942" i="154"/>
  <c r="H943" i="154"/>
  <c r="D768" i="154" l="1"/>
  <c r="E768" i="154" s="1"/>
  <c r="F768" i="154" s="1"/>
  <c r="I943" i="154"/>
  <c r="H944" i="154"/>
  <c r="D769" i="154" l="1"/>
  <c r="E769" i="154" s="1"/>
  <c r="F769" i="154" s="1"/>
  <c r="I944" i="154"/>
  <c r="H945" i="154"/>
  <c r="D770" i="154" l="1"/>
  <c r="E770" i="154" s="1"/>
  <c r="F770" i="154" s="1"/>
  <c r="I945" i="154"/>
  <c r="H946" i="154"/>
  <c r="D771" i="154" l="1"/>
  <c r="E771" i="154" s="1"/>
  <c r="F771" i="154" s="1"/>
  <c r="I946" i="154"/>
  <c r="H947" i="154"/>
  <c r="D772" i="154" l="1"/>
  <c r="E772" i="154" s="1"/>
  <c r="F772" i="154" s="1"/>
  <c r="I947" i="154"/>
  <c r="H948" i="154"/>
  <c r="D773" i="154" l="1"/>
  <c r="E773" i="154" s="1"/>
  <c r="F773" i="154" s="1"/>
  <c r="I948" i="154"/>
  <c r="H949" i="154"/>
  <c r="D774" i="154" l="1"/>
  <c r="E774" i="154" s="1"/>
  <c r="F774" i="154" s="1"/>
  <c r="I949" i="154"/>
  <c r="H950" i="154"/>
  <c r="D775" i="154" l="1"/>
  <c r="E775" i="154" s="1"/>
  <c r="F775" i="154" s="1"/>
  <c r="I950" i="154"/>
  <c r="H951" i="154"/>
  <c r="D776" i="154" l="1"/>
  <c r="E776" i="154" s="1"/>
  <c r="F776" i="154" s="1"/>
  <c r="I951" i="154"/>
  <c r="H952" i="154"/>
  <c r="D777" i="154" l="1"/>
  <c r="E777" i="154" s="1"/>
  <c r="F777" i="154" s="1"/>
  <c r="I952" i="154"/>
  <c r="H953" i="154"/>
  <c r="D778" i="154" l="1"/>
  <c r="E778" i="154" s="1"/>
  <c r="F778" i="154"/>
  <c r="I953" i="154"/>
  <c r="H954" i="154"/>
  <c r="I954" i="154" l="1"/>
  <c r="H955" i="154"/>
  <c r="D779" i="154"/>
  <c r="E779" i="154" s="1"/>
  <c r="F779" i="154" s="1"/>
  <c r="D780" i="154" l="1"/>
  <c r="E780" i="154" s="1"/>
  <c r="F780" i="154" s="1"/>
  <c r="I955" i="154"/>
  <c r="H956" i="154"/>
  <c r="D781" i="154" l="1"/>
  <c r="E781" i="154" s="1"/>
  <c r="F781" i="154" s="1"/>
  <c r="I956" i="154"/>
  <c r="H957" i="154"/>
  <c r="I957" i="154" l="1"/>
  <c r="H958" i="154"/>
  <c r="D782" i="154"/>
  <c r="E782" i="154" s="1"/>
  <c r="F782" i="154" s="1"/>
  <c r="D783" i="154" l="1"/>
  <c r="E783" i="154" s="1"/>
  <c r="F783" i="154" s="1"/>
  <c r="I958" i="154"/>
  <c r="H959" i="154"/>
  <c r="D784" i="154" l="1"/>
  <c r="E784" i="154" s="1"/>
  <c r="F784" i="154" s="1"/>
  <c r="I959" i="154"/>
  <c r="H960" i="154"/>
  <c r="D785" i="154" l="1"/>
  <c r="E785" i="154" s="1"/>
  <c r="F785" i="154" s="1"/>
  <c r="I960" i="154"/>
  <c r="H961" i="154"/>
  <c r="D786" i="154" l="1"/>
  <c r="E786" i="154" s="1"/>
  <c r="F786" i="154"/>
  <c r="I961" i="154"/>
  <c r="H962" i="154"/>
  <c r="I962" i="154" l="1"/>
  <c r="H963" i="154"/>
  <c r="D787" i="154"/>
  <c r="E787" i="154" s="1"/>
  <c r="F787" i="154" s="1"/>
  <c r="D788" i="154" l="1"/>
  <c r="E788" i="154" s="1"/>
  <c r="F788" i="154" s="1"/>
  <c r="I963" i="154"/>
  <c r="H964" i="154"/>
  <c r="D789" i="154" l="1"/>
  <c r="E789" i="154" s="1"/>
  <c r="F789" i="154" s="1"/>
  <c r="I964" i="154"/>
  <c r="H965" i="154"/>
  <c r="D790" i="154" l="1"/>
  <c r="E790" i="154" s="1"/>
  <c r="F790" i="154" s="1"/>
  <c r="I965" i="154"/>
  <c r="H966" i="154"/>
  <c r="D791" i="154" l="1"/>
  <c r="E791" i="154" s="1"/>
  <c r="F791" i="154" s="1"/>
  <c r="I966" i="154"/>
  <c r="H967" i="154"/>
  <c r="D792" i="154" l="1"/>
  <c r="E792" i="154" s="1"/>
  <c r="F792" i="154" s="1"/>
  <c r="I967" i="154"/>
  <c r="H968" i="154"/>
  <c r="D793" i="154" l="1"/>
  <c r="E793" i="154" s="1"/>
  <c r="F793" i="154" s="1"/>
  <c r="I968" i="154"/>
  <c r="H969" i="154"/>
  <c r="D794" i="154" l="1"/>
  <c r="E794" i="154" s="1"/>
  <c r="F794" i="154"/>
  <c r="I969" i="154"/>
  <c r="H970" i="154"/>
  <c r="I970" i="154" l="1"/>
  <c r="H971" i="154"/>
  <c r="D795" i="154"/>
  <c r="E795" i="154" s="1"/>
  <c r="F795" i="154" s="1"/>
  <c r="D796" i="154" l="1"/>
  <c r="E796" i="154" s="1"/>
  <c r="F796" i="154" s="1"/>
  <c r="I971" i="154"/>
  <c r="H972" i="154"/>
  <c r="D797" i="154" l="1"/>
  <c r="E797" i="154" s="1"/>
  <c r="F797" i="154" s="1"/>
  <c r="I972" i="154"/>
  <c r="H973" i="154"/>
  <c r="D798" i="154" l="1"/>
  <c r="E798" i="154" s="1"/>
  <c r="F798" i="154" s="1"/>
  <c r="I973" i="154"/>
  <c r="H974" i="154"/>
  <c r="D799" i="154" l="1"/>
  <c r="I974" i="154"/>
  <c r="H975" i="154"/>
  <c r="I975" i="154" l="1"/>
  <c r="H976" i="154"/>
  <c r="E799" i="154"/>
  <c r="C24" i="156"/>
  <c r="B24" i="156" l="1"/>
  <c r="F799" i="154"/>
  <c r="I976" i="154"/>
  <c r="H977" i="154"/>
  <c r="I977" i="154" l="1"/>
  <c r="H978" i="154"/>
  <c r="D800" i="154"/>
  <c r="E800" i="154" l="1"/>
  <c r="I978" i="154"/>
  <c r="H979" i="154"/>
  <c r="I979" i="154" l="1"/>
  <c r="H980" i="154"/>
  <c r="I980" i="154" s="1"/>
  <c r="F800" i="154"/>
  <c r="D801" i="154" l="1"/>
  <c r="E801" i="154" l="1"/>
  <c r="F801" i="154" l="1"/>
  <c r="D802" i="154" l="1"/>
  <c r="E802" i="154" l="1"/>
  <c r="F802" i="154" l="1"/>
  <c r="D803" i="154" l="1"/>
  <c r="E803" i="154" l="1"/>
  <c r="F803" i="154" l="1"/>
  <c r="D804" i="154" l="1"/>
  <c r="E804" i="154" l="1"/>
  <c r="F804" i="154" l="1"/>
  <c r="D805" i="154" l="1"/>
  <c r="E805" i="154" s="1"/>
  <c r="F805" i="154" s="1"/>
  <c r="D806" i="154" l="1"/>
  <c r="E806" i="154" s="1"/>
  <c r="F806" i="154" s="1"/>
  <c r="D807" i="154" l="1"/>
  <c r="E807" i="154" s="1"/>
  <c r="F807" i="154" s="1"/>
  <c r="D808" i="154" l="1"/>
  <c r="E808" i="154" s="1"/>
  <c r="F808" i="154" s="1"/>
  <c r="D809" i="154" l="1"/>
  <c r="E809" i="154" s="1"/>
  <c r="F809" i="154" s="1"/>
  <c r="D810" i="154" l="1"/>
  <c r="E810" i="154" s="1"/>
  <c r="F810" i="154"/>
  <c r="D811" i="154" l="1"/>
  <c r="E811" i="154" s="1"/>
  <c r="F811" i="154" s="1"/>
  <c r="D812" i="154" l="1"/>
  <c r="E812" i="154" s="1"/>
  <c r="F812" i="154" s="1"/>
  <c r="D813" i="154" l="1"/>
  <c r="E813" i="154" s="1"/>
  <c r="F813" i="154" s="1"/>
  <c r="D814" i="154" l="1"/>
  <c r="E814" i="154" s="1"/>
  <c r="F814" i="154" s="1"/>
  <c r="D815" i="154" l="1"/>
  <c r="E815" i="154" s="1"/>
  <c r="F815" i="154" s="1"/>
  <c r="D816" i="154" l="1"/>
  <c r="E816" i="154" s="1"/>
  <c r="F816" i="154" s="1"/>
  <c r="D817" i="154" l="1"/>
  <c r="E817" i="154" s="1"/>
  <c r="F817" i="154" s="1"/>
  <c r="D818" i="154" l="1"/>
  <c r="E818" i="154" s="1"/>
  <c r="F818" i="154"/>
  <c r="D819" i="154" l="1"/>
  <c r="E819" i="154" s="1"/>
  <c r="F819" i="154" s="1"/>
  <c r="D820" i="154" l="1"/>
  <c r="E820" i="154" s="1"/>
  <c r="F820" i="154" s="1"/>
  <c r="D821" i="154" l="1"/>
  <c r="E821" i="154" s="1"/>
  <c r="F821" i="154" s="1"/>
  <c r="D822" i="154" l="1"/>
  <c r="E822" i="154" s="1"/>
  <c r="F822" i="154" s="1"/>
  <c r="D823" i="154" l="1"/>
  <c r="E823" i="154" s="1"/>
  <c r="F823" i="154"/>
  <c r="D824" i="154" l="1"/>
  <c r="E824" i="154" s="1"/>
  <c r="F824" i="154" s="1"/>
  <c r="D825" i="154" l="1"/>
  <c r="E825" i="154" s="1"/>
  <c r="F825" i="154" s="1"/>
  <c r="D826" i="154" l="1"/>
  <c r="E826" i="154" s="1"/>
  <c r="F826" i="154"/>
  <c r="D827" i="154" l="1"/>
  <c r="E827" i="154" s="1"/>
  <c r="F827" i="154" s="1"/>
  <c r="D828" i="154" l="1"/>
  <c r="E828" i="154" s="1"/>
  <c r="F828" i="154" s="1"/>
  <c r="D829" i="154" l="1"/>
  <c r="E829" i="154" s="1"/>
  <c r="F829" i="154" s="1"/>
  <c r="D830" i="154" l="1"/>
  <c r="E830" i="154" s="1"/>
  <c r="F830" i="154" s="1"/>
  <c r="D831" i="154" l="1"/>
  <c r="E831" i="154" s="1"/>
  <c r="F831" i="154"/>
  <c r="D832" i="154" l="1"/>
  <c r="E832" i="154" s="1"/>
  <c r="F832" i="154" s="1"/>
  <c r="D833" i="154" l="1"/>
  <c r="E833" i="154" s="1"/>
  <c r="F833" i="154" s="1"/>
  <c r="D834" i="154" l="1"/>
  <c r="E834" i="154" s="1"/>
  <c r="F834" i="154"/>
  <c r="D835" i="154" l="1"/>
  <c r="E835" i="154" s="1"/>
  <c r="F835" i="154" s="1"/>
  <c r="D836" i="154" l="1"/>
  <c r="E836" i="154" s="1"/>
  <c r="F836" i="154" s="1"/>
  <c r="D837" i="154" l="1"/>
  <c r="E837" i="154" s="1"/>
  <c r="F837" i="154" s="1"/>
  <c r="D838" i="154" l="1"/>
  <c r="E838" i="154" s="1"/>
  <c r="F838" i="154" s="1"/>
  <c r="D839" i="154" l="1"/>
  <c r="E839" i="154" s="1"/>
  <c r="F839" i="154" s="1"/>
  <c r="D840" i="154" l="1"/>
  <c r="E840" i="154" s="1"/>
  <c r="F840" i="154" s="1"/>
  <c r="D841" i="154" l="1"/>
  <c r="E841" i="154" s="1"/>
  <c r="F841" i="154" s="1"/>
  <c r="D842" i="154" l="1"/>
  <c r="E842" i="154" s="1"/>
  <c r="F842" i="154"/>
  <c r="D843" i="154" l="1"/>
  <c r="E843" i="154" s="1"/>
  <c r="F843" i="154" s="1"/>
  <c r="D844" i="154" l="1"/>
  <c r="E844" i="154" s="1"/>
  <c r="F844" i="154" s="1"/>
  <c r="D845" i="154" l="1"/>
  <c r="E845" i="154" s="1"/>
  <c r="F845" i="154" s="1"/>
  <c r="D846" i="154" l="1"/>
  <c r="E846" i="154" s="1"/>
  <c r="F846" i="154" s="1"/>
  <c r="D847" i="154" l="1"/>
  <c r="E847" i="154" s="1"/>
  <c r="F847" i="154" s="1"/>
  <c r="D848" i="154" l="1"/>
  <c r="E848" i="154" s="1"/>
  <c r="F848" i="154" s="1"/>
  <c r="D849" i="154" l="1"/>
  <c r="E849" i="154" s="1"/>
  <c r="F849" i="154" s="1"/>
  <c r="D850" i="154" l="1"/>
  <c r="E850" i="154" s="1"/>
  <c r="F850" i="154"/>
  <c r="D851" i="154" l="1"/>
  <c r="E851" i="154" s="1"/>
  <c r="F851" i="154" s="1"/>
  <c r="D852" i="154" l="1"/>
  <c r="E852" i="154" s="1"/>
  <c r="F852" i="154" s="1"/>
  <c r="D853" i="154" l="1"/>
  <c r="E853" i="154" s="1"/>
  <c r="F853" i="154" s="1"/>
  <c r="D854" i="154" l="1"/>
  <c r="E854" i="154" s="1"/>
  <c r="F854" i="154" s="1"/>
  <c r="D855" i="154" l="1"/>
  <c r="E855" i="154" s="1"/>
  <c r="F855" i="154"/>
  <c r="D856" i="154" l="1"/>
  <c r="E856" i="154" s="1"/>
  <c r="F856" i="154" s="1"/>
  <c r="D857" i="154" l="1"/>
  <c r="E857" i="154" s="1"/>
  <c r="F857" i="154" s="1"/>
  <c r="D858" i="154" l="1"/>
  <c r="E858" i="154" s="1"/>
  <c r="F858" i="154"/>
  <c r="D859" i="154" l="1"/>
  <c r="E859" i="154" l="1"/>
  <c r="C25" i="156"/>
  <c r="B25" i="156" l="1"/>
  <c r="F859" i="154"/>
  <c r="D860" i="154" l="1"/>
  <c r="E860" i="154" l="1"/>
  <c r="F860" i="154" l="1"/>
  <c r="D861" i="154" l="1"/>
  <c r="E861" i="154" l="1"/>
  <c r="F861" i="154" l="1"/>
  <c r="D862" i="154" l="1"/>
  <c r="E862" i="154" l="1"/>
  <c r="F862" i="154" l="1"/>
  <c r="D863" i="154" l="1"/>
  <c r="E863" i="154" l="1"/>
  <c r="F863" i="154" l="1"/>
  <c r="D864" i="154" l="1"/>
  <c r="E864" i="154" l="1"/>
  <c r="F864" i="154" l="1"/>
  <c r="D865" i="154" l="1"/>
  <c r="E865" i="154" s="1"/>
  <c r="F865" i="154" s="1"/>
  <c r="D866" i="154" l="1"/>
  <c r="E866" i="154" s="1"/>
  <c r="F866" i="154"/>
  <c r="D867" i="154" l="1"/>
  <c r="E867" i="154" s="1"/>
  <c r="F867" i="154" s="1"/>
  <c r="D868" i="154" l="1"/>
  <c r="E868" i="154" s="1"/>
  <c r="F868" i="154" s="1"/>
  <c r="D869" i="154" l="1"/>
  <c r="E869" i="154" s="1"/>
  <c r="F869" i="154" s="1"/>
  <c r="D870" i="154" l="1"/>
  <c r="E870" i="154" s="1"/>
  <c r="F870" i="154" s="1"/>
  <c r="D871" i="154" l="1"/>
  <c r="E871" i="154" s="1"/>
  <c r="F871" i="154" s="1"/>
  <c r="D872" i="154" l="1"/>
  <c r="E872" i="154" s="1"/>
  <c r="F872" i="154" s="1"/>
  <c r="D873" i="154" l="1"/>
  <c r="E873" i="154" s="1"/>
  <c r="F873" i="154" s="1"/>
  <c r="D874" i="154" l="1"/>
  <c r="E874" i="154" s="1"/>
  <c r="F874" i="154"/>
  <c r="D875" i="154" l="1"/>
  <c r="E875" i="154" s="1"/>
  <c r="F875" i="154" s="1"/>
  <c r="D876" i="154" l="1"/>
  <c r="E876" i="154" s="1"/>
  <c r="F876" i="154" s="1"/>
  <c r="D877" i="154" l="1"/>
  <c r="E877" i="154" s="1"/>
  <c r="F877" i="154" s="1"/>
  <c r="D878" i="154" l="1"/>
  <c r="E878" i="154" s="1"/>
  <c r="F878" i="154" s="1"/>
  <c r="D879" i="154" l="1"/>
  <c r="E879" i="154" s="1"/>
  <c r="F879" i="154" s="1"/>
  <c r="D880" i="154" l="1"/>
  <c r="E880" i="154" s="1"/>
  <c r="F880" i="154" s="1"/>
  <c r="D881" i="154" l="1"/>
  <c r="E881" i="154" s="1"/>
  <c r="F881" i="154" s="1"/>
  <c r="D882" i="154" l="1"/>
  <c r="E882" i="154" s="1"/>
  <c r="F882" i="154"/>
  <c r="D883" i="154" l="1"/>
  <c r="E883" i="154" s="1"/>
  <c r="F883" i="154" s="1"/>
  <c r="D884" i="154" l="1"/>
  <c r="E884" i="154" s="1"/>
  <c r="F884" i="154" s="1"/>
  <c r="D885" i="154" l="1"/>
  <c r="E885" i="154" s="1"/>
  <c r="F885" i="154" s="1"/>
  <c r="D886" i="154" l="1"/>
  <c r="E886" i="154" s="1"/>
  <c r="F886" i="154" s="1"/>
  <c r="D887" i="154" l="1"/>
  <c r="E887" i="154" s="1"/>
  <c r="F887" i="154" s="1"/>
  <c r="D888" i="154" l="1"/>
  <c r="E888" i="154" s="1"/>
  <c r="F888" i="154" s="1"/>
  <c r="D889" i="154" l="1"/>
  <c r="E889" i="154" s="1"/>
  <c r="F889" i="154" s="1"/>
  <c r="D890" i="154" l="1"/>
  <c r="E890" i="154" s="1"/>
  <c r="F890" i="154"/>
  <c r="D891" i="154" l="1"/>
  <c r="E891" i="154" s="1"/>
  <c r="F891" i="154" s="1"/>
  <c r="D892" i="154" l="1"/>
  <c r="E892" i="154" s="1"/>
  <c r="F892" i="154" s="1"/>
  <c r="D893" i="154" l="1"/>
  <c r="E893" i="154" s="1"/>
  <c r="F893" i="154" s="1"/>
  <c r="D894" i="154" l="1"/>
  <c r="E894" i="154" s="1"/>
  <c r="F894" i="154" s="1"/>
  <c r="D895" i="154" l="1"/>
  <c r="E895" i="154" s="1"/>
  <c r="F895" i="154" s="1"/>
  <c r="D896" i="154" l="1"/>
  <c r="E896" i="154" s="1"/>
  <c r="F896" i="154" s="1"/>
  <c r="D897" i="154" l="1"/>
  <c r="E897" i="154" s="1"/>
  <c r="F897" i="154" s="1"/>
  <c r="D898" i="154" l="1"/>
  <c r="E898" i="154" s="1"/>
  <c r="F898" i="154"/>
  <c r="D899" i="154" l="1"/>
  <c r="E899" i="154" s="1"/>
  <c r="F899" i="154" s="1"/>
  <c r="D900" i="154" l="1"/>
  <c r="E900" i="154" s="1"/>
  <c r="F900" i="154" s="1"/>
  <c r="D901" i="154" l="1"/>
  <c r="E901" i="154" s="1"/>
  <c r="F901" i="154" s="1"/>
  <c r="D902" i="154" l="1"/>
  <c r="E902" i="154" s="1"/>
  <c r="F902" i="154" s="1"/>
  <c r="D903" i="154" l="1"/>
  <c r="E903" i="154" s="1"/>
  <c r="F903" i="154" s="1"/>
  <c r="D904" i="154" l="1"/>
  <c r="E904" i="154" s="1"/>
  <c r="F904" i="154" s="1"/>
  <c r="D905" i="154" l="1"/>
  <c r="E905" i="154" s="1"/>
  <c r="F905" i="154" s="1"/>
  <c r="D906" i="154" l="1"/>
  <c r="E906" i="154" s="1"/>
  <c r="F906" i="154"/>
  <c r="D907" i="154" l="1"/>
  <c r="E907" i="154" s="1"/>
  <c r="F907" i="154" s="1"/>
  <c r="D908" i="154" l="1"/>
  <c r="E908" i="154" s="1"/>
  <c r="F908" i="154" s="1"/>
  <c r="D909" i="154" l="1"/>
  <c r="E909" i="154" s="1"/>
  <c r="F909" i="154" s="1"/>
  <c r="D910" i="154" l="1"/>
  <c r="E910" i="154" s="1"/>
  <c r="F910" i="154" s="1"/>
  <c r="D911" i="154" l="1"/>
  <c r="E911" i="154" s="1"/>
  <c r="F911" i="154" s="1"/>
  <c r="D912" i="154" l="1"/>
  <c r="E912" i="154" s="1"/>
  <c r="F912" i="154" s="1"/>
  <c r="D913" i="154" l="1"/>
  <c r="E913" i="154" s="1"/>
  <c r="F913" i="154" s="1"/>
  <c r="D914" i="154" l="1"/>
  <c r="E914" i="154" s="1"/>
  <c r="F914" i="154"/>
  <c r="D915" i="154" l="1"/>
  <c r="E915" i="154" s="1"/>
  <c r="F915" i="154" s="1"/>
  <c r="D916" i="154" l="1"/>
  <c r="E916" i="154" s="1"/>
  <c r="F916" i="154" s="1"/>
  <c r="D917" i="154" l="1"/>
  <c r="E917" i="154" s="1"/>
  <c r="F917" i="154" s="1"/>
  <c r="D918" i="154" l="1"/>
  <c r="E918" i="154" s="1"/>
  <c r="F918" i="154" s="1"/>
  <c r="D919" i="154" l="1"/>
  <c r="E919" i="154" l="1"/>
  <c r="C26" i="156"/>
  <c r="B26" i="156" l="1"/>
  <c r="F919" i="154"/>
  <c r="D920" i="154" l="1"/>
  <c r="E920" i="154" l="1"/>
  <c r="F920" i="154" l="1"/>
  <c r="D921" i="154" l="1"/>
  <c r="E921" i="154" l="1"/>
  <c r="F921" i="154" l="1"/>
  <c r="D922" i="154" l="1"/>
  <c r="E922" i="154" l="1"/>
  <c r="F922" i="154" l="1"/>
  <c r="D923" i="154" l="1"/>
  <c r="E923" i="154" l="1"/>
  <c r="F923" i="154" l="1"/>
  <c r="D924" i="154" l="1"/>
  <c r="E924" i="154" l="1"/>
  <c r="F924" i="154" l="1"/>
  <c r="D925" i="154" l="1"/>
  <c r="E925" i="154" s="1"/>
  <c r="F925" i="154" s="1"/>
  <c r="D926" i="154" l="1"/>
  <c r="E926" i="154" s="1"/>
  <c r="F926" i="154" s="1"/>
  <c r="D927" i="154" l="1"/>
  <c r="E927" i="154" s="1"/>
  <c r="F927" i="154" s="1"/>
  <c r="D928" i="154" l="1"/>
  <c r="E928" i="154" s="1"/>
  <c r="F928" i="154" s="1"/>
  <c r="D929" i="154" l="1"/>
  <c r="E929" i="154" s="1"/>
  <c r="F929" i="154" s="1"/>
  <c r="D930" i="154" l="1"/>
  <c r="E930" i="154" s="1"/>
  <c r="F930" i="154"/>
  <c r="D931" i="154" l="1"/>
  <c r="E931" i="154" s="1"/>
  <c r="F931" i="154" s="1"/>
  <c r="D932" i="154" l="1"/>
  <c r="E932" i="154" s="1"/>
  <c r="F932" i="154" s="1"/>
  <c r="D933" i="154" l="1"/>
  <c r="E933" i="154" s="1"/>
  <c r="F933" i="154" s="1"/>
  <c r="D934" i="154" l="1"/>
  <c r="E934" i="154" s="1"/>
  <c r="F934" i="154"/>
  <c r="D935" i="154" l="1"/>
  <c r="E935" i="154" s="1"/>
  <c r="F935" i="154"/>
  <c r="D936" i="154" l="1"/>
  <c r="E936" i="154" s="1"/>
  <c r="F936" i="154" s="1"/>
  <c r="D937" i="154" l="1"/>
  <c r="E937" i="154" s="1"/>
  <c r="F937" i="154" s="1"/>
  <c r="D938" i="154" l="1"/>
  <c r="E938" i="154" s="1"/>
  <c r="F938" i="154" s="1"/>
  <c r="D939" i="154" l="1"/>
  <c r="E939" i="154" s="1"/>
  <c r="F939" i="154" s="1"/>
  <c r="D940" i="154" l="1"/>
  <c r="E940" i="154" s="1"/>
  <c r="F940" i="154" s="1"/>
  <c r="D941" i="154" l="1"/>
  <c r="E941" i="154" s="1"/>
  <c r="F941" i="154" s="1"/>
  <c r="D942" i="154" l="1"/>
  <c r="E942" i="154" s="1"/>
  <c r="F942" i="154"/>
  <c r="D943" i="154" l="1"/>
  <c r="E943" i="154" s="1"/>
  <c r="F943" i="154" s="1"/>
  <c r="D944" i="154" l="1"/>
  <c r="E944" i="154" s="1"/>
  <c r="F944" i="154" s="1"/>
  <c r="D945" i="154" l="1"/>
  <c r="E945" i="154" s="1"/>
  <c r="F945" i="154" s="1"/>
  <c r="D946" i="154" l="1"/>
  <c r="E946" i="154" s="1"/>
  <c r="F946" i="154" s="1"/>
  <c r="D947" i="154" l="1"/>
  <c r="E947" i="154" s="1"/>
  <c r="F947" i="154"/>
  <c r="D948" i="154" l="1"/>
  <c r="E948" i="154" s="1"/>
  <c r="F948" i="154" s="1"/>
  <c r="D949" i="154" l="1"/>
  <c r="E949" i="154" s="1"/>
  <c r="F949" i="154" s="1"/>
  <c r="D950" i="154" l="1"/>
  <c r="E950" i="154" s="1"/>
  <c r="F950" i="154"/>
  <c r="D951" i="154" l="1"/>
  <c r="E951" i="154" s="1"/>
  <c r="F951" i="154" s="1"/>
  <c r="D952" i="154" l="1"/>
  <c r="E952" i="154" s="1"/>
  <c r="F952" i="154" s="1"/>
  <c r="D953" i="154" l="1"/>
  <c r="E953" i="154" s="1"/>
  <c r="F953" i="154" s="1"/>
  <c r="D954" i="154" l="1"/>
  <c r="E954" i="154" s="1"/>
  <c r="F954" i="154" s="1"/>
  <c r="D955" i="154" l="1"/>
  <c r="E955" i="154" s="1"/>
  <c r="F955" i="154" s="1"/>
  <c r="D956" i="154" l="1"/>
  <c r="E956" i="154" s="1"/>
  <c r="F956" i="154" s="1"/>
  <c r="D957" i="154" l="1"/>
  <c r="E957" i="154" s="1"/>
  <c r="F957" i="154" s="1"/>
  <c r="D958" i="154" l="1"/>
  <c r="E958" i="154" s="1"/>
  <c r="F958" i="154"/>
  <c r="D959" i="154" l="1"/>
  <c r="E959" i="154" s="1"/>
  <c r="F959" i="154" s="1"/>
  <c r="D960" i="154" l="1"/>
  <c r="E960" i="154" s="1"/>
  <c r="F960" i="154" s="1"/>
  <c r="D961" i="154" l="1"/>
  <c r="E961" i="154" s="1"/>
  <c r="F961" i="154" s="1"/>
  <c r="D962" i="154" l="1"/>
  <c r="E962" i="154" s="1"/>
  <c r="F962" i="154" s="1"/>
  <c r="D963" i="154" l="1"/>
  <c r="E963" i="154" s="1"/>
  <c r="F963" i="154" s="1"/>
  <c r="D964" i="154" l="1"/>
  <c r="E964" i="154" s="1"/>
  <c r="F964" i="154" s="1"/>
  <c r="D965" i="154" l="1"/>
  <c r="E965" i="154" s="1"/>
  <c r="F965" i="154" s="1"/>
  <c r="D966" i="154" l="1"/>
  <c r="E966" i="154" s="1"/>
  <c r="F966" i="154"/>
  <c r="D967" i="154" l="1"/>
  <c r="E967" i="154" s="1"/>
  <c r="F967" i="154" s="1"/>
  <c r="D968" i="154" l="1"/>
  <c r="E968" i="154" s="1"/>
  <c r="F968" i="154" s="1"/>
  <c r="D969" i="154" l="1"/>
  <c r="E969" i="154" s="1"/>
  <c r="F969" i="154" s="1"/>
  <c r="D970" i="154" l="1"/>
  <c r="E970" i="154" s="1"/>
  <c r="F970" i="154" s="1"/>
  <c r="D971" i="154" l="1"/>
  <c r="E971" i="154" s="1"/>
  <c r="F971" i="154" s="1"/>
  <c r="D972" i="154" l="1"/>
  <c r="E972" i="154" s="1"/>
  <c r="F972" i="154" s="1"/>
  <c r="D973" i="154" l="1"/>
  <c r="E973" i="154" s="1"/>
  <c r="F973" i="154" s="1"/>
  <c r="D974" i="154" l="1"/>
  <c r="E974" i="154" s="1"/>
  <c r="F974" i="154"/>
  <c r="D975" i="154" l="1"/>
  <c r="E975" i="154" s="1"/>
  <c r="F975" i="154" s="1"/>
  <c r="D976" i="154" l="1"/>
  <c r="E976" i="154" s="1"/>
  <c r="F976" i="154" s="1"/>
  <c r="D977" i="154" l="1"/>
  <c r="E977" i="154" s="1"/>
  <c r="F977" i="154" s="1"/>
  <c r="D978" i="154" l="1"/>
  <c r="E978" i="154" s="1"/>
  <c r="F978" i="154" s="1"/>
  <c r="D979" i="154" l="1"/>
  <c r="E979" i="154" l="1"/>
  <c r="C27" i="156"/>
  <c r="B27" i="156" l="1"/>
  <c r="F979" i="154"/>
  <c r="D980" i="154" l="1"/>
  <c r="J46" i="155" s="1"/>
  <c r="E980" i="154" l="1"/>
  <c r="J45" i="155" s="1"/>
  <c r="C28" i="156"/>
  <c r="K51" i="155" l="1"/>
  <c r="J50" i="155" s="1"/>
  <c r="K47" i="155"/>
  <c r="B28" i="156"/>
  <c r="F980" i="154"/>
</calcChain>
</file>

<file path=xl/sharedStrings.xml><?xml version="1.0" encoding="utf-8"?>
<sst xmlns="http://schemas.openxmlformats.org/spreadsheetml/2006/main" count="8010" uniqueCount="1665">
  <si>
    <t>Month of Payment</t>
  </si>
  <si>
    <t>Principal</t>
  </si>
  <si>
    <t>Interest</t>
  </si>
  <si>
    <t>Asset classes</t>
  </si>
  <si>
    <t>Years of amortization</t>
  </si>
  <si>
    <t>Payment at beginning or end of month</t>
  </si>
  <si>
    <t>Beginning</t>
  </si>
  <si>
    <t>End</t>
  </si>
  <si>
    <t>Principal Payments</t>
  </si>
  <si>
    <t>Interest Payments</t>
  </si>
  <si>
    <t>Yes</t>
  </si>
  <si>
    <t>No</t>
  </si>
  <si>
    <t xml:space="preserve">Payment </t>
  </si>
  <si>
    <t>Fiscal Reporting Year</t>
  </si>
  <si>
    <t>Reporting Fiscal Year:</t>
  </si>
  <si>
    <t>FI$Cal</t>
  </si>
  <si>
    <t>Non-FI$Cal</t>
  </si>
  <si>
    <t>Fund Number:</t>
  </si>
  <si>
    <t>DEPT OF TRANSPORTATION</t>
  </si>
  <si>
    <t>DEPARTMENT OF MOTOR VEHICLES</t>
  </si>
  <si>
    <t>DEPARTMENT OF WATER RESOURCES</t>
  </si>
  <si>
    <t>DEPT OF CORRECTIONS &amp; REHAB</t>
  </si>
  <si>
    <t>DEPARTMENT OF TECHNOLOGY</t>
  </si>
  <si>
    <t>GENERAL GOVERNMENT</t>
  </si>
  <si>
    <t>TRANSPORTATION</t>
  </si>
  <si>
    <t>RESOURCES</t>
  </si>
  <si>
    <t>CORRECTIONS AND REHABILITATION</t>
  </si>
  <si>
    <t>CALIFORNIA STATE AUDITOR</t>
  </si>
  <si>
    <t>STATE COMPENSATION INSURANCE FUND</t>
  </si>
  <si>
    <t>Is the payment at beginning or end of the month?</t>
  </si>
  <si>
    <t>Org Code:</t>
  </si>
  <si>
    <t>First month of contract</t>
  </si>
  <si>
    <t>Contract Description</t>
  </si>
  <si>
    <t>Contract Information:</t>
  </si>
  <si>
    <t>Is this a proprietary fund?</t>
  </si>
  <si>
    <t>General government</t>
  </si>
  <si>
    <t>Health and human services</t>
  </si>
  <si>
    <t>Resources</t>
  </si>
  <si>
    <t>Dr: Acct 5808 - GENERAL GOV. (REV &amp; EXP)</t>
  </si>
  <si>
    <t>Dr: Acct 5810 - EDUCATION EXP (REV-EXP)</t>
  </si>
  <si>
    <t>Dr: Acct 5815 - HEALTH HM SRV &amp; LAB (REV-EXP)</t>
  </si>
  <si>
    <t>Dr: Acct 5820 - NATURL RSRCS &amp; ENVIR (REV-EXP)</t>
  </si>
  <si>
    <t>Dr: Acct 5825 - BUS, CONS SERV, HS (REV-EXP)</t>
  </si>
  <si>
    <t>Dr: Acct 5830 - TRANSPORTATION (REV-EXP)</t>
  </si>
  <si>
    <t>Cr: Acct 0808 - GENERAL GOV. (GAAP ADJ)</t>
  </si>
  <si>
    <t>Cr: Acct 0810 - EDUCATION EXP (GAAP ADJ)</t>
  </si>
  <si>
    <t>Cr: Acct 0830 - TRANSPORTATION (GAAP ADJ)</t>
  </si>
  <si>
    <t>Cr: Acct 0815 - HLTH&amp;HUM SV SV.LAB(GAAP ADJ)</t>
  </si>
  <si>
    <t>Cr: Acct 0820 - NAT RES &amp; ENVIRON (GAAP ADJ)</t>
  </si>
  <si>
    <t>Cr: Acct 0825 - BUS, CONSUMER SERV, HOUSING</t>
  </si>
  <si>
    <t>Cr: Acct 0835 - CORRECTIONS AND REHABILITATION</t>
  </si>
  <si>
    <t/>
  </si>
  <si>
    <t>Dr: Acct 5835 - CORRECTIONAL PROG. (REV-EXP)</t>
  </si>
  <si>
    <t>Dr: Acct 0808 - GENERAL GOV. (GAAP ADJ)</t>
  </si>
  <si>
    <t>Dr: Acct 0810 - EDUCATION EXP (GAAP ADJ)</t>
  </si>
  <si>
    <t>Dr: Acct 0815 - HLTH&amp;HUM SV SV.LAB(GAAP ADJ)</t>
  </si>
  <si>
    <t>Dr: Acct 0820 - NAT RES &amp; ENVIRON (GAAP ADJ)</t>
  </si>
  <si>
    <t>Dr: Acct 0825 - BUS, CONSUMER SERV, HOUSING</t>
  </si>
  <si>
    <t>Dr: Acct 0830 - TRANSPORTATION (GAAP ADJ)</t>
  </si>
  <si>
    <t>Dr: Acct 0835 - CORRECTIONS AND REHABILITATION</t>
  </si>
  <si>
    <t xml:space="preserve"> Please select fund type above.</t>
  </si>
  <si>
    <t>Please select fund type above.</t>
  </si>
  <si>
    <t>Fiscal Year</t>
  </si>
  <si>
    <t>Accumulated Amortization</t>
  </si>
  <si>
    <t>Entry #</t>
  </si>
  <si>
    <t>Agency</t>
  </si>
  <si>
    <t>Title</t>
  </si>
  <si>
    <t>Hier1</t>
  </si>
  <si>
    <t>Desc1</t>
  </si>
  <si>
    <t>Desc2</t>
  </si>
  <si>
    <t>Hier2</t>
  </si>
  <si>
    <t>Hier3</t>
  </si>
  <si>
    <t>Hier4</t>
  </si>
  <si>
    <t>Hier5</t>
  </si>
  <si>
    <t>EffectiveDate</t>
  </si>
  <si>
    <t>CancelDate</t>
  </si>
  <si>
    <t>0000</t>
  </si>
  <si>
    <t>BOND INTEREST AND REDEMPTION</t>
  </si>
  <si>
    <t>9000</t>
  </si>
  <si>
    <t>9030</t>
  </si>
  <si>
    <t>9600</t>
  </si>
  <si>
    <t>04/04/1984</t>
  </si>
  <si>
    <t>00/00/0000</t>
  </si>
  <si>
    <t>0010</t>
  </si>
  <si>
    <t>LEGISLATIVE, JUDICIAL AND EXEC</t>
  </si>
  <si>
    <t>0808</t>
  </si>
  <si>
    <t>07/11/2006</t>
  </si>
  <si>
    <t>0015</t>
  </si>
  <si>
    <t>ADD AGENCY TEST</t>
  </si>
  <si>
    <t>99/99/9999</t>
  </si>
  <si>
    <t>0020</t>
  </si>
  <si>
    <t>LEGISLATIVE</t>
  </si>
  <si>
    <t>0100</t>
  </si>
  <si>
    <t>LEGISLATURE</t>
  </si>
  <si>
    <t>0110</t>
  </si>
  <si>
    <t>SENATE</t>
  </si>
  <si>
    <t>06/26/1985</t>
  </si>
  <si>
    <t>0120</t>
  </si>
  <si>
    <t>ASSEMBLY</t>
  </si>
  <si>
    <t>0130</t>
  </si>
  <si>
    <t>LEGISLATIVE JOINT EXPENSES</t>
  </si>
  <si>
    <t>0150</t>
  </si>
  <si>
    <t>CONTRIB TO LEGIS RETIRE FUND</t>
  </si>
  <si>
    <t>0155</t>
  </si>
  <si>
    <t>AUDITOR GENERAL OFFICE</t>
  </si>
  <si>
    <t>0160</t>
  </si>
  <si>
    <t>LEGISLATIVE COUNSEL BUREAU</t>
  </si>
  <si>
    <t>0170</t>
  </si>
  <si>
    <t>CA LAW REVISION COMMISSION</t>
  </si>
  <si>
    <t>07/01/1985</t>
  </si>
  <si>
    <t>0180</t>
  </si>
  <si>
    <t>COMMISSION ON UNIFORM ST LAWS</t>
  </si>
  <si>
    <t>0200</t>
  </si>
  <si>
    <t>JUDICIAL</t>
  </si>
  <si>
    <t>0240</t>
  </si>
  <si>
    <t>CA JUDICAL CENTER LIBRARY</t>
  </si>
  <si>
    <t>08/18/2000</t>
  </si>
  <si>
    <t>0250</t>
  </si>
  <si>
    <t>JUDICIARY</t>
  </si>
  <si>
    <t>0260</t>
  </si>
  <si>
    <t>SUPREME COURT</t>
  </si>
  <si>
    <t>0270</t>
  </si>
  <si>
    <t>JUDICIAL COUNCIL</t>
  </si>
  <si>
    <t>0280</t>
  </si>
  <si>
    <t>COMM ON JUDICIAL PERFORMANCE</t>
  </si>
  <si>
    <t>0290</t>
  </si>
  <si>
    <t>HABEAS RESOURCE CENTER</t>
  </si>
  <si>
    <t>07/23/1999</t>
  </si>
  <si>
    <t>0300</t>
  </si>
  <si>
    <t>DISTRICT COURTS OF APPEAL</t>
  </si>
  <si>
    <t>04/05/1984</t>
  </si>
  <si>
    <t>0310</t>
  </si>
  <si>
    <t>FIRST DIST COURT OF APPEAL</t>
  </si>
  <si>
    <t>0320</t>
  </si>
  <si>
    <t>SECOND DIST COURT OF APPEAL</t>
  </si>
  <si>
    <t>0330</t>
  </si>
  <si>
    <t>THIRD DIST COURT OF APPEAL</t>
  </si>
  <si>
    <t>0340</t>
  </si>
  <si>
    <t>FOURTH DIST COURT OF APPEAL</t>
  </si>
  <si>
    <t>0350</t>
  </si>
  <si>
    <t>FIFTH DIST COURT OF APPEAL</t>
  </si>
  <si>
    <t>0360</t>
  </si>
  <si>
    <t>SIXTH DIST COURT OF APPEAL</t>
  </si>
  <si>
    <t>0390</t>
  </si>
  <si>
    <t>CONTRIB TO JUDGES RET FUND</t>
  </si>
  <si>
    <t>0420</t>
  </si>
  <si>
    <t>SAL OF SUPERIOR COURT JUDGES</t>
  </si>
  <si>
    <t>0440</t>
  </si>
  <si>
    <t>ST BLOCK GRANT FOR SUP CT JUDG</t>
  </si>
  <si>
    <t>0450</t>
  </si>
  <si>
    <t>ST. BLK GRANT TRIAL CT.FUNDING</t>
  </si>
  <si>
    <t>0460</t>
  </si>
  <si>
    <t>NAT CENTER FOR STATE COURTS</t>
  </si>
  <si>
    <t>0490</t>
  </si>
  <si>
    <t>EXECUTIVE</t>
  </si>
  <si>
    <t>0500</t>
  </si>
  <si>
    <t>GOVERNORS OFFICE</t>
  </si>
  <si>
    <t>0505</t>
  </si>
  <si>
    <t>OFFICE OF TECHNOLOGY</t>
  </si>
  <si>
    <t>GENERAL GOVERNMENT- DO NOT USE</t>
  </si>
  <si>
    <t>11/04/2016</t>
  </si>
  <si>
    <t>0509</t>
  </si>
  <si>
    <t>GOV OFC OF BUSINESS &amp; ECONOMIC</t>
  </si>
  <si>
    <t>08/06/2013</t>
  </si>
  <si>
    <t>0511</t>
  </si>
  <si>
    <t>SEC FOR GOVERNMENT OPERATIONS</t>
  </si>
  <si>
    <t>08/26/2014</t>
  </si>
  <si>
    <t>0515</t>
  </si>
  <si>
    <t>SEC FOR BUS-CONSUM-SERV &amp; HOUS</t>
  </si>
  <si>
    <t>0825</t>
  </si>
  <si>
    <t>BUS, CONSUMER SERV, HOUSING</t>
  </si>
  <si>
    <t>08/19/2016</t>
  </si>
  <si>
    <t>0521</t>
  </si>
  <si>
    <t>SECRETARY OF TRANSPORTATION AG</t>
  </si>
  <si>
    <t>0830</t>
  </si>
  <si>
    <t>0530</t>
  </si>
  <si>
    <t>HEALTH AND WELFARE AGENCY</t>
  </si>
  <si>
    <t>0815</t>
  </si>
  <si>
    <t>HEALTH AND HUMAN SERVICES</t>
  </si>
  <si>
    <t>0531</t>
  </si>
  <si>
    <t>OFFICE OF SYSTEM INTEGRATION</t>
  </si>
  <si>
    <t>0540</t>
  </si>
  <si>
    <t>NATURAL RESOURCES AGENCY, SECY</t>
  </si>
  <si>
    <t>0820</t>
  </si>
  <si>
    <t>07/08/2016</t>
  </si>
  <si>
    <t>00/00/1999</t>
  </si>
  <si>
    <t>0550</t>
  </si>
  <si>
    <t>YOUTH &amp; ADULT CORRECTIONAL AG</t>
  </si>
  <si>
    <t>0835</t>
  </si>
  <si>
    <t>CORRECTIONS AND REHAB DONOTUSE</t>
  </si>
  <si>
    <t>0552</t>
  </si>
  <si>
    <t>OFFICE OF THE INSPECTOR GENERL</t>
  </si>
  <si>
    <t>0553</t>
  </si>
  <si>
    <t>OFFICE OF INSPECTOR GENERAL</t>
  </si>
  <si>
    <t>08/29/2001</t>
  </si>
  <si>
    <t>0555</t>
  </si>
  <si>
    <t>ENVIRONMENTAL PROTECTION, SECY</t>
  </si>
  <si>
    <t>0558</t>
  </si>
  <si>
    <t>SECTY CHILD DEV &amp; EDUCATION</t>
  </si>
  <si>
    <t>0810</t>
  </si>
  <si>
    <t>EDUCATION - DO NOT USE</t>
  </si>
  <si>
    <t>0559</t>
  </si>
  <si>
    <t>SEC-LABOR-AND-WORKFORCE-DEVLMT</t>
  </si>
  <si>
    <t>0560</t>
  </si>
  <si>
    <t>CITIZEN INIT &amp; VOLUNTARY ACT</t>
  </si>
  <si>
    <t>0565</t>
  </si>
  <si>
    <t>CA COMM INDUSTRIAL INNOVATION</t>
  </si>
  <si>
    <t>0570</t>
  </si>
  <si>
    <t>GOV COUNCIL ON WEL &amp; PHYS FIT</t>
  </si>
  <si>
    <t>0580</t>
  </si>
  <si>
    <t>OFFICE CA/MEXICO AFFAIRS</t>
  </si>
  <si>
    <t>0585</t>
  </si>
  <si>
    <t>CA STATE WORLD TRADE COMM</t>
  </si>
  <si>
    <t>0590</t>
  </si>
  <si>
    <t>SOUTHWEST BOARDER REG CONN</t>
  </si>
  <si>
    <t>01/01/1984</t>
  </si>
  <si>
    <t>0630</t>
  </si>
  <si>
    <t>OFC/SP HEALTH CARE NEGOTIATNS</t>
  </si>
  <si>
    <t>0650</t>
  </si>
  <si>
    <t>OFFICE OF PLANNING &amp; RESEARCH</t>
  </si>
  <si>
    <t>0660</t>
  </si>
  <si>
    <t>DEPT. OF ECONOMIC OPPORTUNITY</t>
  </si>
  <si>
    <t>0670</t>
  </si>
  <si>
    <t>OFFICE LONG-ERM CARE</t>
  </si>
  <si>
    <t>06/28/1984</t>
  </si>
  <si>
    <t>0690</t>
  </si>
  <si>
    <t>CA EMERGENCY MANAGEMENT AGENCY</t>
  </si>
  <si>
    <t>09/17/2009</t>
  </si>
  <si>
    <t>0695</t>
  </si>
  <si>
    <t>NATURAL DISASTER ASSISTANCE</t>
  </si>
  <si>
    <t>06/28/1990</t>
  </si>
  <si>
    <t>0697</t>
  </si>
  <si>
    <t>NORTHRIDGE EARTHQUAKE</t>
  </si>
  <si>
    <t>07/30/1997</t>
  </si>
  <si>
    <t>0720</t>
  </si>
  <si>
    <t>GOVERNORS PORTRAIT</t>
  </si>
  <si>
    <t>0730</t>
  </si>
  <si>
    <t>REG OF GOV ELECT &amp; OUTGO GOV</t>
  </si>
  <si>
    <t>0740</t>
  </si>
  <si>
    <t>EXECUTIVE/CONSTITUTIONAL OFF</t>
  </si>
  <si>
    <t>0750</t>
  </si>
  <si>
    <t>OFFICE OF LIEUTENANT GOVERNOR</t>
  </si>
  <si>
    <t>0780</t>
  </si>
  <si>
    <t>RURAL YOUTH EMPLOYMENT COMM</t>
  </si>
  <si>
    <t>DEPARTMENT OF JUSTICE</t>
  </si>
  <si>
    <t>OJ HAWKINS DATA CENTER</t>
  </si>
  <si>
    <t>0840</t>
  </si>
  <si>
    <t>STATE CONTROLLER</t>
  </si>
  <si>
    <t>0841</t>
  </si>
  <si>
    <t>SCO STATEWIDE INFO TECH PROJ</t>
  </si>
  <si>
    <t>0845</t>
  </si>
  <si>
    <t>DEPARTMENT OF INSURANCE</t>
  </si>
  <si>
    <t>10/24/1995</t>
  </si>
  <si>
    <t>0850</t>
  </si>
  <si>
    <t>CAL STATE LOTTERY COMMISSION</t>
  </si>
  <si>
    <t>0855</t>
  </si>
  <si>
    <t>GAMBLING CONTROL COMMISSION</t>
  </si>
  <si>
    <t>0860</t>
  </si>
  <si>
    <t>STATE BOARD OF EQUALIZATION</t>
  </si>
  <si>
    <t>0870</t>
  </si>
  <si>
    <t>OFFICE OF TAX APPEALS</t>
  </si>
  <si>
    <t>08/06/2018</t>
  </si>
  <si>
    <t>0890</t>
  </si>
  <si>
    <t>SECRETARY OF STATE</t>
  </si>
  <si>
    <t>0911</t>
  </si>
  <si>
    <t>CITIZENS REDISTRICTING COMM</t>
  </si>
  <si>
    <t>08/25/2010</t>
  </si>
  <si>
    <t>0950</t>
  </si>
  <si>
    <t>STATE TREASURER</t>
  </si>
  <si>
    <t>04/18/1988</t>
  </si>
  <si>
    <t>0953</t>
  </si>
  <si>
    <t>LOCAL AGY INDEBTEDNSS LOAN PGM</t>
  </si>
  <si>
    <t>0954</t>
  </si>
  <si>
    <t>SCHOLARSHARE INVESTMENT BOARD</t>
  </si>
  <si>
    <t>EDUCATION</t>
  </si>
  <si>
    <t>0955</t>
  </si>
  <si>
    <t>CALIF REVENUE BOND FINAN AU</t>
  </si>
  <si>
    <t>0956</t>
  </si>
  <si>
    <t>DEBT ADVISORY COMMISSION</t>
  </si>
  <si>
    <t>0959</t>
  </si>
  <si>
    <t>CA DEBT LIMIT ALLOCATN COMMITE</t>
  </si>
  <si>
    <t>0960</t>
  </si>
  <si>
    <t>LOCAL AGCY INDEBTEDNESS LN PG</t>
  </si>
  <si>
    <t>0962</t>
  </si>
  <si>
    <t>CAL RAIL PASSENGER FIN COMM</t>
  </si>
  <si>
    <t>0964</t>
  </si>
  <si>
    <t>CA TRANSPORTATION FINANCE AUTH</t>
  </si>
  <si>
    <t>0965</t>
  </si>
  <si>
    <t>CA INDUSTRL DEV FIN ADVRY COMM</t>
  </si>
  <si>
    <t>0968</t>
  </si>
  <si>
    <t>MORTGAGE BOND ALLOC COMMITTEE</t>
  </si>
  <si>
    <t>0970</t>
  </si>
  <si>
    <t>0971</t>
  </si>
  <si>
    <t>CA ALT ENERGY SOURCE FIN AUTHY</t>
  </si>
  <si>
    <t>0974</t>
  </si>
  <si>
    <t>POLLUTION CONTRL FINANCNG AUTH</t>
  </si>
  <si>
    <t>0975</t>
  </si>
  <si>
    <t>L.A. STATE BLDG AUTHORITY</t>
  </si>
  <si>
    <t>0976</t>
  </si>
  <si>
    <t>CAPITOL AREA DEVELOPMENT AUTH</t>
  </si>
  <si>
    <t>0977</t>
  </si>
  <si>
    <t>CA HEALTH FACILITIES FIN AUTH</t>
  </si>
  <si>
    <t>0978</t>
  </si>
  <si>
    <t>S.F. STATE BLDG AUTHORITY</t>
  </si>
  <si>
    <t>0979</t>
  </si>
  <si>
    <t>OAKLAND JOINT POWERS AUTHORITY</t>
  </si>
  <si>
    <t>0980</t>
  </si>
  <si>
    <t>0981</t>
  </si>
  <si>
    <t>CALIFORNIA ABLE ACT BOARD</t>
  </si>
  <si>
    <t>08/10/2017</t>
  </si>
  <si>
    <t>0983</t>
  </si>
  <si>
    <t>CA URBN WTRFRNT AREA RES FIN</t>
  </si>
  <si>
    <t>0984</t>
  </si>
  <si>
    <t>SECURE CHOICE RETIRE SAVINGS I</t>
  </si>
  <si>
    <t>09/29/2014</t>
  </si>
  <si>
    <t>0985</t>
  </si>
  <si>
    <t>CA SCHOOL FINANCE AUTHORITY</t>
  </si>
  <si>
    <t>0986</t>
  </si>
  <si>
    <t>CAL STUDENT LOAN AUTHORITY</t>
  </si>
  <si>
    <t>0989</t>
  </si>
  <si>
    <t>CAL EDUC FACILITIES AUTHORITY</t>
  </si>
  <si>
    <t>0992</t>
  </si>
  <si>
    <t>HAZARD SUB CLEANUP FIN AUTH</t>
  </si>
  <si>
    <t>0994</t>
  </si>
  <si>
    <t>CA.COMM.TO PROMOTE SELF-ESTEEM</t>
  </si>
  <si>
    <t>1000</t>
  </si>
  <si>
    <t>STATE AND CONSUMER SERVICES</t>
  </si>
  <si>
    <t>1045</t>
  </si>
  <si>
    <t>CANNABIS CONTROL APPEALS PANEL</t>
  </si>
  <si>
    <t>1108</t>
  </si>
  <si>
    <t>CALIFORNIA AEROSPACE COMM.</t>
  </si>
  <si>
    <t>1110</t>
  </si>
  <si>
    <t>DEPT OF CONSUMER AFFAIRS</t>
  </si>
  <si>
    <t>1111</t>
  </si>
  <si>
    <t>1120</t>
  </si>
  <si>
    <t>BOARD OF ACCOUNTANCY</t>
  </si>
  <si>
    <t>1130</t>
  </si>
  <si>
    <t>BD OF ARCHITECTURAL EXAMINERS</t>
  </si>
  <si>
    <t>1140</t>
  </si>
  <si>
    <t>STATE ATHLETIC COMMISSION</t>
  </si>
  <si>
    <t>1150</t>
  </si>
  <si>
    <t>BUREAU OF AUTOMOTIVE REPAIR</t>
  </si>
  <si>
    <t>1160</t>
  </si>
  <si>
    <t>BOARD OF BARBER EXAMINERS</t>
  </si>
  <si>
    <t>1165</t>
  </si>
  <si>
    <t>BD OF BARBERING &amp; COSMETOLOGY</t>
  </si>
  <si>
    <t>1170</t>
  </si>
  <si>
    <t>BD OF BEHAVIORAL SCIENCE EXAM</t>
  </si>
  <si>
    <t>1180</t>
  </si>
  <si>
    <t>CEMETERY BOARD</t>
  </si>
  <si>
    <t>1190</t>
  </si>
  <si>
    <t>BUR COLLECTION/INVEST SERVICE</t>
  </si>
  <si>
    <t>1200</t>
  </si>
  <si>
    <t>BUREAU OF COLLECTION AGENCIES</t>
  </si>
  <si>
    <t>1210</t>
  </si>
  <si>
    <t>BUREAU OF PRIVATE INVEST &amp; ADJ</t>
  </si>
  <si>
    <t>1220</t>
  </si>
  <si>
    <t>ST BD OF REGIS CONSTR INSP</t>
  </si>
  <si>
    <t>1230</t>
  </si>
  <si>
    <t>CONTRACTORS LICENSE BOARD</t>
  </si>
  <si>
    <t>1240</t>
  </si>
  <si>
    <t>BOARD OF COSMETOLOGY</t>
  </si>
  <si>
    <t>1250</t>
  </si>
  <si>
    <t>BOARD OF DENTAL EXAMINERS</t>
  </si>
  <si>
    <t>10/28/2016</t>
  </si>
  <si>
    <t>1260</t>
  </si>
  <si>
    <t>BOARD OF DENTISTRY</t>
  </si>
  <si>
    <t>1270</t>
  </si>
  <si>
    <t>BOARD OF DENTAL AUXILIARIES</t>
  </si>
  <si>
    <t>1280</t>
  </si>
  <si>
    <t>BU OF ELECTRON &amp; APPL REPAIR</t>
  </si>
  <si>
    <t>1300</t>
  </si>
  <si>
    <t>BUREAU OF PERSONNEL SERVICES</t>
  </si>
  <si>
    <t>1310</t>
  </si>
  <si>
    <t>NURSES REGISTRY</t>
  </si>
  <si>
    <t>1330</t>
  </si>
  <si>
    <t>BD OF FUNERAL DIR &amp; EMBALMERS</t>
  </si>
  <si>
    <t>1340</t>
  </si>
  <si>
    <t>BD OF REGIS FOR GEOLOGISTS</t>
  </si>
  <si>
    <t>1350</t>
  </si>
  <si>
    <t>BD OF GUIDE DOGS FOR THE BLIND</t>
  </si>
  <si>
    <t>1360</t>
  </si>
  <si>
    <t>BUREAU OF HOME FURNISHING</t>
  </si>
  <si>
    <t>1370</t>
  </si>
  <si>
    <t>BD OF LANDSCAPE ARCHITECTS</t>
  </si>
  <si>
    <t>1380</t>
  </si>
  <si>
    <t>MEDICAL QUALITY ASSURANCE</t>
  </si>
  <si>
    <t>11/03/2016</t>
  </si>
  <si>
    <t>1390</t>
  </si>
  <si>
    <t>BD OF MED QUALITY ASSURANCE</t>
  </si>
  <si>
    <t>1400</t>
  </si>
  <si>
    <t>ACUPUNCTURE ADVIS COMMITTEE</t>
  </si>
  <si>
    <t>1410</t>
  </si>
  <si>
    <t>BD-MED EXAM-HEARING AID DISP</t>
  </si>
  <si>
    <t>1420</t>
  </si>
  <si>
    <t>PHYSICAL THERAPY EXAM COMM</t>
  </si>
  <si>
    <t>1430</t>
  </si>
  <si>
    <t>BD OF REGIS PHYS ASST EX COMM</t>
  </si>
  <si>
    <t>1440</t>
  </si>
  <si>
    <t>PODIATRY EXAMINING COMMITTEE</t>
  </si>
  <si>
    <t>1450</t>
  </si>
  <si>
    <t>PSYCHOLOGY EXAMINING COMMITTEE</t>
  </si>
  <si>
    <t>1455</t>
  </si>
  <si>
    <t>RESPIRATORY CARE EXAM COMITE</t>
  </si>
  <si>
    <t>1460</t>
  </si>
  <si>
    <t>BD OF M Q ASSURSP PATH AUDIO</t>
  </si>
  <si>
    <t>1470</t>
  </si>
  <si>
    <t>BD OF NURSING HOME ADMIN</t>
  </si>
  <si>
    <t>1475</t>
  </si>
  <si>
    <t>BD OF OCCUPATIONAL THERAPY</t>
  </si>
  <si>
    <t>1480</t>
  </si>
  <si>
    <t>BOARD OF OPTOMETRY</t>
  </si>
  <si>
    <t>1485</t>
  </si>
  <si>
    <t>OSTEOPATHIC-MEDICAL-OF CA</t>
  </si>
  <si>
    <t>1490</t>
  </si>
  <si>
    <t>BOARD OF PHARMACY</t>
  </si>
  <si>
    <t>1500</t>
  </si>
  <si>
    <t>BD OF REG-PROFFESSIONAL ENGRS</t>
  </si>
  <si>
    <t>1510</t>
  </si>
  <si>
    <t>BD OF REGISTERED NURSING</t>
  </si>
  <si>
    <t>1520</t>
  </si>
  <si>
    <t>CERT SHORTHAND REPORTERS BD</t>
  </si>
  <si>
    <t>1530</t>
  </si>
  <si>
    <t>STRUCTURAL PEST CONTROL BOARD</t>
  </si>
  <si>
    <t>1540</t>
  </si>
  <si>
    <t>TAX PREPARERS' PROGRAM</t>
  </si>
  <si>
    <t>1550</t>
  </si>
  <si>
    <t>VETERINARY MEDICINE</t>
  </si>
  <si>
    <t>1560</t>
  </si>
  <si>
    <t>VETERINARY MEDICINE EXAM BOARD</t>
  </si>
  <si>
    <t>1570</t>
  </si>
  <si>
    <t>ANIMAL HEALTH TECH EXAM COMM</t>
  </si>
  <si>
    <t>1580</t>
  </si>
  <si>
    <t>BD OF VOC NURS AND PSYCH TECH</t>
  </si>
  <si>
    <t>1590</t>
  </si>
  <si>
    <t>VOCATIONAL NURSE EXAM BOARD</t>
  </si>
  <si>
    <t>1600</t>
  </si>
  <si>
    <t>PSYCH TECH EXAMINING COMMITTEE</t>
  </si>
  <si>
    <t>1654</t>
  </si>
  <si>
    <t>1655</t>
  </si>
  <si>
    <t>DEPT OF CONSUMER AFF -ADM SEV</t>
  </si>
  <si>
    <t>1660</t>
  </si>
  <si>
    <t>DEPT CONSUMER AFF-INVESTIGATE</t>
  </si>
  <si>
    <t>1670</t>
  </si>
  <si>
    <t>DEPT CONSUMER AFF-ADMINISTN</t>
  </si>
  <si>
    <t>1680</t>
  </si>
  <si>
    <t>CONSUMER AFF-BLDG MAINT &amp; OP</t>
  </si>
  <si>
    <t>1690</t>
  </si>
  <si>
    <t>SIESMIC SAFETY COMMISSION</t>
  </si>
  <si>
    <t>1700</t>
  </si>
  <si>
    <t>DEPT FAIR EMPLOYMENT &amp; HOUSING</t>
  </si>
  <si>
    <t>1701</t>
  </si>
  <si>
    <t>BUSINESS OVERSIGHT</t>
  </si>
  <si>
    <t>1705</t>
  </si>
  <si>
    <t>FAIR EMPLOY AND HOUSING COMM</t>
  </si>
  <si>
    <t>1750</t>
  </si>
  <si>
    <t>HORSE RACING BOARD</t>
  </si>
  <si>
    <t>1790</t>
  </si>
  <si>
    <t>OFFICE OF STATE ARCHITECT</t>
  </si>
  <si>
    <t>1800</t>
  </si>
  <si>
    <t>OFFICE OF STATE PRINTING</t>
  </si>
  <si>
    <t>1820</t>
  </si>
  <si>
    <t>OFFICE OF PUBLIC SCHOOL CONSTR</t>
  </si>
  <si>
    <t>1830</t>
  </si>
  <si>
    <t>STATE ALLOCATION BOARD</t>
  </si>
  <si>
    <t>1860</t>
  </si>
  <si>
    <t>INTERGOVT PERS ACT ADVIS COUNC</t>
  </si>
  <si>
    <t>1880</t>
  </si>
  <si>
    <t>STATE PERSONNEL BOARD</t>
  </si>
  <si>
    <t>2000</t>
  </si>
  <si>
    <t>BUSINESS, TRANSP AND HOUSING</t>
  </si>
  <si>
    <t>12/21/2016</t>
  </si>
  <si>
    <t>2010</t>
  </si>
  <si>
    <t>BUSINESS AND HOUSING</t>
  </si>
  <si>
    <t>2020</t>
  </si>
  <si>
    <t>2050</t>
  </si>
  <si>
    <t>BUS, TRANSP AND HSNG AGCY PROG</t>
  </si>
  <si>
    <t>2060</t>
  </si>
  <si>
    <t>SOLAR CAL OFFICE</t>
  </si>
  <si>
    <t>2070</t>
  </si>
  <si>
    <t>SOLAR BUSINESS OFFICE</t>
  </si>
  <si>
    <t>2080</t>
  </si>
  <si>
    <t>SOLAR AND ENERGY CONS MTG CORP</t>
  </si>
  <si>
    <t>2100</t>
  </si>
  <si>
    <t>DEPT OF ALCOHOLIC BEV CONTROL</t>
  </si>
  <si>
    <t>12/12/2016</t>
  </si>
  <si>
    <t>2120</t>
  </si>
  <si>
    <t>ALCOHOLIC BEV CTRL APPEALS BD</t>
  </si>
  <si>
    <t>2140</t>
  </si>
  <si>
    <t>STATE BANKING DEPARTMENT</t>
  </si>
  <si>
    <t>2150</t>
  </si>
  <si>
    <t>FINANCIAL INSTITUTIONS</t>
  </si>
  <si>
    <t>ADD BACK TO POST PY REVERSAL</t>
  </si>
  <si>
    <t>DELETE 16/17</t>
  </si>
  <si>
    <t>08/18/2016</t>
  </si>
  <si>
    <t>2180</t>
  </si>
  <si>
    <t>DEPART OF CORPORATIONS</t>
  </si>
  <si>
    <t>08/24/2016</t>
  </si>
  <si>
    <t>2190</t>
  </si>
  <si>
    <t>MAJOR MEDICAL INSURANCE BOARD</t>
  </si>
  <si>
    <t>2200</t>
  </si>
  <si>
    <t>DEPARTMENT OF COMMERCE</t>
  </si>
  <si>
    <t>2220</t>
  </si>
  <si>
    <t>OFFICE OF SMALL BUSINESS DEVEL</t>
  </si>
  <si>
    <t>2222</t>
  </si>
  <si>
    <t>ST ASST FD FOR ENTERPRISE</t>
  </si>
  <si>
    <t>2225</t>
  </si>
  <si>
    <t>UNITARY FUND PROGRAMS</t>
  </si>
  <si>
    <t>2230</t>
  </si>
  <si>
    <t>CA INDTRL DEV FINCL ADVRY COMM</t>
  </si>
  <si>
    <t>2235</t>
  </si>
  <si>
    <t>CA HOME LOAN MORTGAGE ASSN</t>
  </si>
  <si>
    <t>2240</t>
  </si>
  <si>
    <t>DEPT-HOUSING/COMMUNITY DEVEL</t>
  </si>
  <si>
    <t>2245</t>
  </si>
  <si>
    <t>CALIFORNIA HOUSING FINANCE AGY</t>
  </si>
  <si>
    <t>2265</t>
  </si>
  <si>
    <t>CALIFORNIA HOUSING INSURANCE</t>
  </si>
  <si>
    <t>2270</t>
  </si>
  <si>
    <t>2290</t>
  </si>
  <si>
    <t>2295</t>
  </si>
  <si>
    <t>INSURANCE ADVISORY OFFICE</t>
  </si>
  <si>
    <t>2320</t>
  </si>
  <si>
    <t>DEPARTMENT OF REAL ESTATE</t>
  </si>
  <si>
    <t>12/20/2018</t>
  </si>
  <si>
    <t>2340</t>
  </si>
  <si>
    <t>DEPARTMENT OF SAVINGS AND LOAN</t>
  </si>
  <si>
    <t>2400</t>
  </si>
  <si>
    <t>DEPT. OF MANAGED HEALTH CARE</t>
  </si>
  <si>
    <t>2500</t>
  </si>
  <si>
    <t>08/18/2017</t>
  </si>
  <si>
    <t>2600</t>
  </si>
  <si>
    <t>CA TRANSPORTATION COMM</t>
  </si>
  <si>
    <t>2640</t>
  </si>
  <si>
    <t>STATE TRANSIT ASSISTANCE</t>
  </si>
  <si>
    <t>2660</t>
  </si>
  <si>
    <t>2665</t>
  </si>
  <si>
    <t>HIGH SPEED RAIL AUTHORITY</t>
  </si>
  <si>
    <t>2670</t>
  </si>
  <si>
    <t>BD OF PILOT COMMISSIONERS-SF</t>
  </si>
  <si>
    <t>08/03/2017</t>
  </si>
  <si>
    <t>2700</t>
  </si>
  <si>
    <t>OFFICE OF TRAFFIC SAFETY</t>
  </si>
  <si>
    <t>MERGED W/0521-ADD 4 PY ACCR RV</t>
  </si>
  <si>
    <t>09/28/2016</t>
  </si>
  <si>
    <t>2720</t>
  </si>
  <si>
    <t>DEPT OF CAL HIGHWAY PATROL</t>
  </si>
  <si>
    <t>2740</t>
  </si>
  <si>
    <t>2780</t>
  </si>
  <si>
    <t>STEPHEN P TEALE DATA CENTER</t>
  </si>
  <si>
    <t>2900</t>
  </si>
  <si>
    <t>TRADE AND COMMERCE</t>
  </si>
  <si>
    <t>2920</t>
  </si>
  <si>
    <t>TECHNOLOGY TRADE &amp; COMMERCE AG</t>
  </si>
  <si>
    <t>3000</t>
  </si>
  <si>
    <t>NATURAL RESOURCES</t>
  </si>
  <si>
    <t>3100</t>
  </si>
  <si>
    <t>EXPOSITION PARK</t>
  </si>
  <si>
    <t>10/17/2018</t>
  </si>
  <si>
    <t>3105</t>
  </si>
  <si>
    <t>CALIFORNIA AFRO-AMERICAN MUSEU</t>
  </si>
  <si>
    <t>09/05/2014</t>
  </si>
  <si>
    <t>3110</t>
  </si>
  <si>
    <t>SPECIAL RESOURCES PROGRAMS</t>
  </si>
  <si>
    <t>3125</t>
  </si>
  <si>
    <t>CALIF TAHOE CONSERVANCY</t>
  </si>
  <si>
    <t>3130</t>
  </si>
  <si>
    <t>WATERWAYS MANAGEMENT PLANNING</t>
  </si>
  <si>
    <t>3140</t>
  </si>
  <si>
    <t>SEA GRANT PROGRAM</t>
  </si>
  <si>
    <t>3150</t>
  </si>
  <si>
    <t>CALIF TAHOE REGIONAL PLANNING</t>
  </si>
  <si>
    <t>3180</t>
  </si>
  <si>
    <t>GEOTHERMAL RESOURCES DEV PRGMS</t>
  </si>
  <si>
    <t>3210</t>
  </si>
  <si>
    <t>ENVIRONMENTAL PROTECTION PGM</t>
  </si>
  <si>
    <t>03/08/2001</t>
  </si>
  <si>
    <t>3300</t>
  </si>
  <si>
    <t>ST ASSIT FD-ENGY CA BUS/INDUS</t>
  </si>
  <si>
    <t>3310</t>
  </si>
  <si>
    <t>CA ALT ENERGY SOURCE FIN AUTH</t>
  </si>
  <si>
    <t>3320</t>
  </si>
  <si>
    <t>POLLUTN CONTL FINANCING AUTH</t>
  </si>
  <si>
    <t>3340</t>
  </si>
  <si>
    <t>CALIFORNIA CONSERVATION CORPS</t>
  </si>
  <si>
    <t>3360</t>
  </si>
  <si>
    <t>ENERGY RES CONS AND DEV COMM</t>
  </si>
  <si>
    <t>3410</t>
  </si>
  <si>
    <t>HUMBOLDT BAY FUND</t>
  </si>
  <si>
    <t>07/21/1986</t>
  </si>
  <si>
    <t>3460</t>
  </si>
  <si>
    <t>COLORADO RIVER BOARD OF CALIF</t>
  </si>
  <si>
    <t>3480</t>
  </si>
  <si>
    <t>DEPARTMENT OF CONSERVATION</t>
  </si>
  <si>
    <t>3540</t>
  </si>
  <si>
    <t>DEPARTMENT OF FORESTRY</t>
  </si>
  <si>
    <t>3560</t>
  </si>
  <si>
    <t>STATE LANDS COMMISSION</t>
  </si>
  <si>
    <t>3580</t>
  </si>
  <si>
    <t>SEISMIC SAFETY COMMISSION</t>
  </si>
  <si>
    <t>3600</t>
  </si>
  <si>
    <t>DEPT OF FISH AND GAME</t>
  </si>
  <si>
    <t>3640</t>
  </si>
  <si>
    <t>WILDLIFE CONSERVATION BOARD</t>
  </si>
  <si>
    <t>3720</t>
  </si>
  <si>
    <t>CALIFORNIA COASTAL COMMISSION</t>
  </si>
  <si>
    <t>3760</t>
  </si>
  <si>
    <t>STATE COASTAL CONSERVANCY</t>
  </si>
  <si>
    <t>08/05/2016</t>
  </si>
  <si>
    <t>3780</t>
  </si>
  <si>
    <t>NATIVE AMERICAN HERITAGE COMM</t>
  </si>
  <si>
    <t>3790</t>
  </si>
  <si>
    <t>DEPT OF PARKS AND RECREATION</t>
  </si>
  <si>
    <t>3810</t>
  </si>
  <si>
    <t>SANTA MONICA MOUNTAINS CONSERV</t>
  </si>
  <si>
    <t>3820</t>
  </si>
  <si>
    <t>SF BAY CONSERVATION/DEVEL COMM</t>
  </si>
  <si>
    <t>3825</t>
  </si>
  <si>
    <t>SAN GABRIEL/LOWER LA RIVERS</t>
  </si>
  <si>
    <t>3830</t>
  </si>
  <si>
    <t>SAN JOAQUIN RIVER CONSUCY</t>
  </si>
  <si>
    <t>3835</t>
  </si>
  <si>
    <t>BALDWIN HILLS CONSERVANCY</t>
  </si>
  <si>
    <t>10/15/2002</t>
  </si>
  <si>
    <t>3840</t>
  </si>
  <si>
    <t>DELTA PROTECTION COMMISSION</t>
  </si>
  <si>
    <t>04/04/1994</t>
  </si>
  <si>
    <t>3845</t>
  </si>
  <si>
    <t>SAN DIEGO RIVE CONSERVANCY</t>
  </si>
  <si>
    <t>08/18/2004</t>
  </si>
  <si>
    <t>3850</t>
  </si>
  <si>
    <t>COACHELLA VALLEY MTS CONSV</t>
  </si>
  <si>
    <t>3855</t>
  </si>
  <si>
    <t>SIERRA NEVADA CONSERVANCY</t>
  </si>
  <si>
    <t>3860</t>
  </si>
  <si>
    <t>3870</t>
  </si>
  <si>
    <t>CA BAY DELTA</t>
  </si>
  <si>
    <t>3875</t>
  </si>
  <si>
    <t>SAC-SAN JOAQUIN DELTA CONSERV</t>
  </si>
  <si>
    <t>3885</t>
  </si>
  <si>
    <t>DELTA STEWARDSHIP COUNCIL</t>
  </si>
  <si>
    <t>3900</t>
  </si>
  <si>
    <t>AIR RESOURCES BOARD</t>
  </si>
  <si>
    <t>06/23/1992</t>
  </si>
  <si>
    <t>3910</t>
  </si>
  <si>
    <t>CA INTEGRATED WASTE MANAGE. BD</t>
  </si>
  <si>
    <t>3930</t>
  </si>
  <si>
    <t>DEPT OF PESTICIDE REGULATION</t>
  </si>
  <si>
    <t>3940</t>
  </si>
  <si>
    <t>ST WATER RESOURCES CONTROL BD</t>
  </si>
  <si>
    <t>3945</t>
  </si>
  <si>
    <t>PYMT OF INTEREST ON PMIA LOANS</t>
  </si>
  <si>
    <t>10/23/1990</t>
  </si>
  <si>
    <t>3946</t>
  </si>
  <si>
    <t>GENERAL OBLIGATION BONDS</t>
  </si>
  <si>
    <t>3948</t>
  </si>
  <si>
    <t>STATE MANDATED LOCAL COSTS</t>
  </si>
  <si>
    <t>3949</t>
  </si>
  <si>
    <t>MISC ADJUSTMENTS</t>
  </si>
  <si>
    <t>3960</t>
  </si>
  <si>
    <t>DEPT OF TOXIC SUBSTANCES CTL</t>
  </si>
  <si>
    <t>3970</t>
  </si>
  <si>
    <t>RESOURCES RECYCLING RECOVERY</t>
  </si>
  <si>
    <t>3980</t>
  </si>
  <si>
    <t>OFFICE OF ENVIR HLTH HAZ ASS</t>
  </si>
  <si>
    <t>4000</t>
  </si>
  <si>
    <t>HEALTH AND WELFARE</t>
  </si>
  <si>
    <t>4100</t>
  </si>
  <si>
    <t>STATE COUNCIL-DEV DISABILITY</t>
  </si>
  <si>
    <t>4110</t>
  </si>
  <si>
    <t>AREA BOARD-DEV DISABILITY</t>
  </si>
  <si>
    <t>4120</t>
  </si>
  <si>
    <t>EMERGENCY MEDICAL SERVICE AUTH</t>
  </si>
  <si>
    <t>4130</t>
  </si>
  <si>
    <t>HLTH AND HUMAN SVCS AGY CTR</t>
  </si>
  <si>
    <t>4140</t>
  </si>
  <si>
    <t>OFFICE OF HEALTH PLAN &amp; DEV</t>
  </si>
  <si>
    <t>4150</t>
  </si>
  <si>
    <t>DEPT OF MANAGED HEALTH CARE</t>
  </si>
  <si>
    <t>RENUMBERED FROM 2400</t>
  </si>
  <si>
    <t>4170</t>
  </si>
  <si>
    <t>DEPARTMENT OF AGING</t>
  </si>
  <si>
    <t>4180</t>
  </si>
  <si>
    <t>COMMISSION ON AGING</t>
  </si>
  <si>
    <t>4185</t>
  </si>
  <si>
    <t>CALIFORNIA SENIOR LEGISLATURE</t>
  </si>
  <si>
    <t>4210</t>
  </si>
  <si>
    <t>GOV COUNCIL DRUG/ALCOHOL ABUSE</t>
  </si>
  <si>
    <t>4220</t>
  </si>
  <si>
    <t>GOV ADV COM CHILD DEVEL PROG</t>
  </si>
  <si>
    <t>4250</t>
  </si>
  <si>
    <t>CA. CHILDREN AND FAMILIES COMM</t>
  </si>
  <si>
    <t>4260</t>
  </si>
  <si>
    <t>DEPARTMENT OF HEALTH CARE SVCS</t>
  </si>
  <si>
    <t>4265</t>
  </si>
  <si>
    <t>DEPARTMENT OF PUBLIC HEALTH</t>
  </si>
  <si>
    <t>4270</t>
  </si>
  <si>
    <t>CAL MED ASSISTANCE COMMISSION</t>
  </si>
  <si>
    <t>4280</t>
  </si>
  <si>
    <t>MANAGED RISK MED INSUR BD.</t>
  </si>
  <si>
    <t>4300</t>
  </si>
  <si>
    <t>DEPT. DEVELOPMENTAL SVCS</t>
  </si>
  <si>
    <t>4310</t>
  </si>
  <si>
    <t>DO NOT USE AGENCY MERGED WITH</t>
  </si>
  <si>
    <t>09/07/2018</t>
  </si>
  <si>
    <t>4320</t>
  </si>
  <si>
    <t>STATE HOSPITALS</t>
  </si>
  <si>
    <t>4350</t>
  </si>
  <si>
    <t>4370</t>
  </si>
  <si>
    <t>4390</t>
  </si>
  <si>
    <t>4400</t>
  </si>
  <si>
    <t>4430</t>
  </si>
  <si>
    <t>4440</t>
  </si>
  <si>
    <t>DEPT. OF STATE HOSPITAL</t>
  </si>
  <si>
    <t>4450</t>
  </si>
  <si>
    <t>SACRAMENTO STATE HOSPITAL</t>
  </si>
  <si>
    <t>4460</t>
  </si>
  <si>
    <t>4470</t>
  </si>
  <si>
    <t>ATASCADERO STATE HOSPITAL</t>
  </si>
  <si>
    <t>4490</t>
  </si>
  <si>
    <t>METROPOLITAN STATE HOSPITAL</t>
  </si>
  <si>
    <t>4500</t>
  </si>
  <si>
    <t>NAPA STATE HOSPITAL</t>
  </si>
  <si>
    <t>4510</t>
  </si>
  <si>
    <t>PATTON STATE HOSPITAL</t>
  </si>
  <si>
    <t>4520</t>
  </si>
  <si>
    <t>STOCKTON STATE HOSPITAL-DMH</t>
  </si>
  <si>
    <t>4530</t>
  </si>
  <si>
    <t>VACAVILLE STATE HOSPITAL</t>
  </si>
  <si>
    <t>4540</t>
  </si>
  <si>
    <t>COALINGA STATE HOSPITAL</t>
  </si>
  <si>
    <t>4550</t>
  </si>
  <si>
    <t>SALINAS STATE HOSPITAL</t>
  </si>
  <si>
    <t>4560</t>
  </si>
  <si>
    <t>MENTAL HEALTH SVCS OVERSIGHT</t>
  </si>
  <si>
    <t>4700</t>
  </si>
  <si>
    <t>DEPT. COMMUNTY SVCS AND DEV</t>
  </si>
  <si>
    <t>4800</t>
  </si>
  <si>
    <t>CA. HLTH AND BENEFIT EXCHANGE</t>
  </si>
  <si>
    <t>5160</t>
  </si>
  <si>
    <t>DEPARTMENT OF REHABILITATION</t>
  </si>
  <si>
    <t>5165</t>
  </si>
  <si>
    <t>YOUTH AND COMMUNITY RESTORATIO</t>
  </si>
  <si>
    <t>09/09/2019</t>
  </si>
  <si>
    <t>5170</t>
  </si>
  <si>
    <t>ST INDPT LIVING COUNCIL</t>
  </si>
  <si>
    <t>5175</t>
  </si>
  <si>
    <t>DEPT OF CHILD SUPPORT SERVICE</t>
  </si>
  <si>
    <t>5180</t>
  </si>
  <si>
    <t>DEPT OF SOCIAL SERVICES</t>
  </si>
  <si>
    <t>5190</t>
  </si>
  <si>
    <t>CALIF HEALTH FACILITIES COMM</t>
  </si>
  <si>
    <t>5195</t>
  </si>
  <si>
    <t>STATE-LOCAL REALIGNMENT</t>
  </si>
  <si>
    <t>5196</t>
  </si>
  <si>
    <t>STATE-LOCAL REALIGNMENT,2011</t>
  </si>
  <si>
    <t>5210</t>
  </si>
  <si>
    <t>5225</t>
  </si>
  <si>
    <t>5226</t>
  </si>
  <si>
    <t>CORRECTIONS &amp; REHAB HDQTRS</t>
  </si>
  <si>
    <t>5227</t>
  </si>
  <si>
    <t>STATE/COMMUNITY CORRECTIONS</t>
  </si>
  <si>
    <t>5228</t>
  </si>
  <si>
    <t>SAFE NGHBORHOODS &amp; SCHOOLS ACT</t>
  </si>
  <si>
    <t>5231</t>
  </si>
  <si>
    <t>CORRECTIONS &amp; REHAB CORCORAN</t>
  </si>
  <si>
    <t>5232</t>
  </si>
  <si>
    <t>CORRECTIONS &amp; REHAB EL CENTRO</t>
  </si>
  <si>
    <t>5233</t>
  </si>
  <si>
    <t>CORRECTIONS &amp; REHAB BAKERSFLD</t>
  </si>
  <si>
    <t>5234</t>
  </si>
  <si>
    <t>CORRECTIONS &amp; REHAB SACTO</t>
  </si>
  <si>
    <t>5236</t>
  </si>
  <si>
    <t>CORRECTIONS &amp; REHAB NO COAST</t>
  </si>
  <si>
    <t>5237</t>
  </si>
  <si>
    <t>CORRECTIONS &amp; REHAB CNTR COAS</t>
  </si>
  <si>
    <t>5238</t>
  </si>
  <si>
    <t>CORRECTIONS &amp; REHAB SO CAL</t>
  </si>
  <si>
    <t>5239</t>
  </si>
  <si>
    <t>DEPARTMENT OF CORRECTIONS</t>
  </si>
  <si>
    <t>5240</t>
  </si>
  <si>
    <t>DEPT OF CORRECTIONS-UNALLOC</t>
  </si>
  <si>
    <t>5241</t>
  </si>
  <si>
    <t>CORRECTIONS &amp; REHAB NO YOUTH</t>
  </si>
  <si>
    <t>5242</t>
  </si>
  <si>
    <t>CORRECTIONS &amp; REHAB SO YOUTH</t>
  </si>
  <si>
    <t>5250</t>
  </si>
  <si>
    <t>5260</t>
  </si>
  <si>
    <t>PAROLE &amp; COMMUNITY SVC DIV</t>
  </si>
  <si>
    <t>5280</t>
  </si>
  <si>
    <t>CORRECTIONAL INSTITUTIONS</t>
  </si>
  <si>
    <t>5281</t>
  </si>
  <si>
    <t>CORCORAN REGION</t>
  </si>
  <si>
    <t>5282</t>
  </si>
  <si>
    <t>EL CENTRO REGION</t>
  </si>
  <si>
    <t>5283</t>
  </si>
  <si>
    <t>BAKERSFIELD REGION</t>
  </si>
  <si>
    <t>5284</t>
  </si>
  <si>
    <t>SACRAMENTO REGION</t>
  </si>
  <si>
    <t>5285</t>
  </si>
  <si>
    <t>NORTH COAST REGION</t>
  </si>
  <si>
    <t>5286</t>
  </si>
  <si>
    <t>CENTRAL COAST REGION</t>
  </si>
  <si>
    <t>5287</t>
  </si>
  <si>
    <t>SOUTHERN CALIFORNIA REGION</t>
  </si>
  <si>
    <t>5288</t>
  </si>
  <si>
    <t>CENTRAL VALLEY REGION</t>
  </si>
  <si>
    <t>5290</t>
  </si>
  <si>
    <t>CALIF CORR CENTER SUSANVILLE</t>
  </si>
  <si>
    <t>5291</t>
  </si>
  <si>
    <t>CA ST PRISON-MADERA CO II</t>
  </si>
  <si>
    <t>5292</t>
  </si>
  <si>
    <t>CA ST PRISON-MONTEREY CO SOLII</t>
  </si>
  <si>
    <t>5295</t>
  </si>
  <si>
    <t>CA ST PRISON-LASSEN CO SUSANII</t>
  </si>
  <si>
    <t>5300</t>
  </si>
  <si>
    <t>CA CORRECTIONAL INSTITUTION</t>
  </si>
  <si>
    <t>5310</t>
  </si>
  <si>
    <t>CALIFORNIA INSTITUTION FOR MEN</t>
  </si>
  <si>
    <t>5320</t>
  </si>
  <si>
    <t>CALIF INSTITUTION FOR WOMEN</t>
  </si>
  <si>
    <t>5330</t>
  </si>
  <si>
    <t>CALIFORNIA MEDICAL FACILITY</t>
  </si>
  <si>
    <t>5335</t>
  </si>
  <si>
    <t>CA STATE PRISON-SOLANO COUNTY</t>
  </si>
  <si>
    <t>5340</t>
  </si>
  <si>
    <t>CALIFORNIA MENS COLONY</t>
  </si>
  <si>
    <t>5341</t>
  </si>
  <si>
    <t>CALIF ST PRISON, FRESNO CO</t>
  </si>
  <si>
    <t>5342</t>
  </si>
  <si>
    <t>CALIF ST PRISON, IMPERIAL CO</t>
  </si>
  <si>
    <t>5343</t>
  </si>
  <si>
    <t>CALIF RECEPTION CENTER, LA</t>
  </si>
  <si>
    <t>5344</t>
  </si>
  <si>
    <t>CA STATE PRISON, SACRAMENTO</t>
  </si>
  <si>
    <t>5349</t>
  </si>
  <si>
    <t>CORCORAN CENTER</t>
  </si>
  <si>
    <t>5350</t>
  </si>
  <si>
    <t>CALIF REHABILITATION CENTER</t>
  </si>
  <si>
    <t>5351</t>
  </si>
  <si>
    <t>CA STATE PRISON-AMADOR COUNTY</t>
  </si>
  <si>
    <t>5352</t>
  </si>
  <si>
    <t>CA STATE PRISON-KINGS COUNTY</t>
  </si>
  <si>
    <t>5353</t>
  </si>
  <si>
    <t>CA STATE PRISON- L.A. COUNTY</t>
  </si>
  <si>
    <t>5354</t>
  </si>
  <si>
    <t>CA STATE PRISON-RIVERSIDE CO.</t>
  </si>
  <si>
    <t>5355</t>
  </si>
  <si>
    <t>CALIF ST PRISON RIVERSIDE</t>
  </si>
  <si>
    <t>5356</t>
  </si>
  <si>
    <t>CA STATE PRISON-S/BERN COUNTY</t>
  </si>
  <si>
    <t>5357</t>
  </si>
  <si>
    <t>CA STATE PRISON-S/DIEGO CO.</t>
  </si>
  <si>
    <t>5358</t>
  </si>
  <si>
    <t>CA STATE PRISON - CORCORAN</t>
  </si>
  <si>
    <t>5359</t>
  </si>
  <si>
    <t>PRISON OF THE REDWOODS</t>
  </si>
  <si>
    <t>5361</t>
  </si>
  <si>
    <t>CA STATE PRISON, MADERA COUNTY</t>
  </si>
  <si>
    <t>5362</t>
  </si>
  <si>
    <t>CA ST PRISON, IMPERIAL COUNTY</t>
  </si>
  <si>
    <t>5363</t>
  </si>
  <si>
    <t>CA ST PRISON,WASCO,KERN COUNTY</t>
  </si>
  <si>
    <t>5364</t>
  </si>
  <si>
    <t>CA ST PRISON, DELANO, KERN CO.</t>
  </si>
  <si>
    <t>5365</t>
  </si>
  <si>
    <t>CA ST PRISON-KERN CO AT DELANO</t>
  </si>
  <si>
    <t>5370</t>
  </si>
  <si>
    <t>DEUEL VOCATIONAL INSTITUTION</t>
  </si>
  <si>
    <t>5380</t>
  </si>
  <si>
    <t>FOLSOM STATE PRISON</t>
  </si>
  <si>
    <t>5384</t>
  </si>
  <si>
    <t>NO. CA WOMEN'S FACILITY</t>
  </si>
  <si>
    <t>5388</t>
  </si>
  <si>
    <t>RICHARD A MCGEE TRAINING CTR</t>
  </si>
  <si>
    <t>5390</t>
  </si>
  <si>
    <t>SAN QUENTIN STATE PRISON</t>
  </si>
  <si>
    <t>5400</t>
  </si>
  <si>
    <t>SIERRA CONSERVATION CENTER</t>
  </si>
  <si>
    <t>5420</t>
  </si>
  <si>
    <t>PRISON INDUSTRY AUTHORITY</t>
  </si>
  <si>
    <t>5430</t>
  </si>
  <si>
    <t>BOARD OF CORRECTIONS</t>
  </si>
  <si>
    <t>5440</t>
  </si>
  <si>
    <t>BOARD OF PRISON TERMS</t>
  </si>
  <si>
    <t>5450</t>
  </si>
  <si>
    <t>YOUTHFUL OFFENDER PAROLE BOARD</t>
  </si>
  <si>
    <t>5459</t>
  </si>
  <si>
    <t>DEPT OF YOUTH AUTHORITY</t>
  </si>
  <si>
    <t>5460</t>
  </si>
  <si>
    <t>DEPT OF YOUTH AUTHORITY-UNALOC</t>
  </si>
  <si>
    <t>5465</t>
  </si>
  <si>
    <t>YOUTH AUTHTY-HEADQUARTERS REG</t>
  </si>
  <si>
    <t>5470</t>
  </si>
  <si>
    <t>DEPT OF THE YOUTH AUTHORITY</t>
  </si>
  <si>
    <t>5471</t>
  </si>
  <si>
    <t>NORTHERN SCHOOLS</t>
  </si>
  <si>
    <t>5472</t>
  </si>
  <si>
    <t>NORTHERN CAMPS</t>
  </si>
  <si>
    <t>5473</t>
  </si>
  <si>
    <t>YOUTH AUTHTY-NORTH REGION</t>
  </si>
  <si>
    <t>5474</t>
  </si>
  <si>
    <t>SOUTHERN YOUTH CONSERV CAMPS</t>
  </si>
  <si>
    <t>5480</t>
  </si>
  <si>
    <t>COMM. ON CORR PEACE OFFICERS'</t>
  </si>
  <si>
    <t>5490</t>
  </si>
  <si>
    <t>YOUTH AUTH CONSERVATION CAMPS</t>
  </si>
  <si>
    <t>5500</t>
  </si>
  <si>
    <t>NO CAL RECEPTION CENTER/CLINIC</t>
  </si>
  <si>
    <t>5510</t>
  </si>
  <si>
    <t>SOUTHERN RECEP CENTER/CLINIC</t>
  </si>
  <si>
    <t>5520</t>
  </si>
  <si>
    <t>EL PASO DE ROBLES SCHOOL</t>
  </si>
  <si>
    <t>5530</t>
  </si>
  <si>
    <t>FRED C NELLES SCHOOL FOR BOYS</t>
  </si>
  <si>
    <t>5580</t>
  </si>
  <si>
    <t>PRESTON SCHOOL OF INDUSTRY</t>
  </si>
  <si>
    <t>5590</t>
  </si>
  <si>
    <t>VENTURA SCHOOL</t>
  </si>
  <si>
    <t>5600</t>
  </si>
  <si>
    <t>YOUTH TRAINING SCHOOL</t>
  </si>
  <si>
    <t>5990</t>
  </si>
  <si>
    <t>FED IMMIGRATION-INCARCERATION</t>
  </si>
  <si>
    <t>5991</t>
  </si>
  <si>
    <t>VIOLENT OFFENDER</t>
  </si>
  <si>
    <t>6000</t>
  </si>
  <si>
    <t>6010</t>
  </si>
  <si>
    <t>K-12 EDUCATION</t>
  </si>
  <si>
    <t>6020</t>
  </si>
  <si>
    <t>HIGHER EDUCATION</t>
  </si>
  <si>
    <t>6050</t>
  </si>
  <si>
    <t>DEPARTMENT OF EDUCATION</t>
  </si>
  <si>
    <t>08/19/1986</t>
  </si>
  <si>
    <t>6100</t>
  </si>
  <si>
    <t>6110</t>
  </si>
  <si>
    <t>DEPT. OF EDUCATION HD QTRS</t>
  </si>
  <si>
    <t>6120</t>
  </si>
  <si>
    <t>STATE LIBRARY</t>
  </si>
  <si>
    <t>6125</t>
  </si>
  <si>
    <t>ED-AUDIT-APPLS</t>
  </si>
  <si>
    <t>08/15/2003</t>
  </si>
  <si>
    <t>6190</t>
  </si>
  <si>
    <t>SPECIAL SCHOOLS</t>
  </si>
  <si>
    <t>6200</t>
  </si>
  <si>
    <t>CALIF SCHOOL FOR THE BLIND</t>
  </si>
  <si>
    <t>6210</t>
  </si>
  <si>
    <t>DIAGN SCH-NEUR HND CHIL-NO CAL</t>
  </si>
  <si>
    <t>6220</t>
  </si>
  <si>
    <t>DIAGN SCH NEUR HND CHIL CT CA</t>
  </si>
  <si>
    <t>6230</t>
  </si>
  <si>
    <t>DIAGN SCH-NEUR HND CHIL-SO CAL</t>
  </si>
  <si>
    <t>6240</t>
  </si>
  <si>
    <t>SCHOOL FOR THE DEAF, FREMONT</t>
  </si>
  <si>
    <t>6250</t>
  </si>
  <si>
    <t>SCHOOL FOR THE DEAF,RIVERSIDE</t>
  </si>
  <si>
    <t>6255</t>
  </si>
  <si>
    <t>CALIF STATE SUMMER SCHOOL FOR</t>
  </si>
  <si>
    <t>6260</t>
  </si>
  <si>
    <t>DIAGNOSTIC CENTERS</t>
  </si>
  <si>
    <t>08/03/1998</t>
  </si>
  <si>
    <t>6300</t>
  </si>
  <si>
    <t>CONTRIB TO ST TEARCHR RET FUND</t>
  </si>
  <si>
    <t>6320</t>
  </si>
  <si>
    <t>CA ST COUNCIL ON VOCATNL EDUC</t>
  </si>
  <si>
    <t>6330</t>
  </si>
  <si>
    <t>CA CAREER RESOURCE NETWORK</t>
  </si>
  <si>
    <t>6350</t>
  </si>
  <si>
    <t>SCHOOL FACILITIES AID PROGRAM</t>
  </si>
  <si>
    <t>6360</t>
  </si>
  <si>
    <t>COMM TEACHER CREDENTIALING</t>
  </si>
  <si>
    <t>6380</t>
  </si>
  <si>
    <t>DEBT SERV ON PUB SCHL BLDG</t>
  </si>
  <si>
    <t>6420</t>
  </si>
  <si>
    <t>CA POSTSECONDARY EDUC COMM</t>
  </si>
  <si>
    <t>6425</t>
  </si>
  <si>
    <t>COMM REVIEW MASTR PLAN-HIGH ED</t>
  </si>
  <si>
    <t>6440</t>
  </si>
  <si>
    <t>UNIVERSITY OF CALIFORNIA</t>
  </si>
  <si>
    <t>6445</t>
  </si>
  <si>
    <t>CA INSTITUTE REGENERATIVE MED</t>
  </si>
  <si>
    <t>10/28/2005</t>
  </si>
  <si>
    <t>6600</t>
  </si>
  <si>
    <t>HASTINGS COLLEGE OF LAW</t>
  </si>
  <si>
    <t>6610</t>
  </si>
  <si>
    <t>TOTAL CALIF STATE UNIVERSITIES</t>
  </si>
  <si>
    <t>6620</t>
  </si>
  <si>
    <t>CSU STATE WIDE PROGRAMS</t>
  </si>
  <si>
    <t>6630</t>
  </si>
  <si>
    <t>CSU SYSTEM WIDE PROGRAMS</t>
  </si>
  <si>
    <t>6640</t>
  </si>
  <si>
    <t>CSU CAMPUSES</t>
  </si>
  <si>
    <t>6645</t>
  </si>
  <si>
    <t>CSU HLTH BENEFITS RETIRED ANNU</t>
  </si>
  <si>
    <t>6650</t>
  </si>
  <si>
    <t>CAL ST COLLEGE BAKERSFIELD</t>
  </si>
  <si>
    <t>6660</t>
  </si>
  <si>
    <t>CAL ST COLL SAN BERNARDINO</t>
  </si>
  <si>
    <t>6670</t>
  </si>
  <si>
    <t>CAL ST COLL STANISLAUS</t>
  </si>
  <si>
    <t>6680</t>
  </si>
  <si>
    <t>CAL ST UNIV CHICO</t>
  </si>
  <si>
    <t>6690</t>
  </si>
  <si>
    <t>CAL ST UNIV DOMINGUEZ HILLS</t>
  </si>
  <si>
    <t>6700</t>
  </si>
  <si>
    <t>CAL ST UNIV FRESNO</t>
  </si>
  <si>
    <t>6710</t>
  </si>
  <si>
    <t>CAL ST UNIV FULLERTON</t>
  </si>
  <si>
    <t>6720</t>
  </si>
  <si>
    <t>CAL ST UNIV EAST BAY</t>
  </si>
  <si>
    <t>6730</t>
  </si>
  <si>
    <t>HUMBOLDT STATE UNIVERSITY</t>
  </si>
  <si>
    <t>6740</t>
  </si>
  <si>
    <t>CAL ST UNIV LONG BEACH</t>
  </si>
  <si>
    <t>6750</t>
  </si>
  <si>
    <t>CAL ST UNIV LOS ANGELES</t>
  </si>
  <si>
    <t>6752</t>
  </si>
  <si>
    <t>CAL ST UNIV MARITIME ACADEMY</t>
  </si>
  <si>
    <t>6756</t>
  </si>
  <si>
    <t>CAL ST UNIV MONTEREY BAY</t>
  </si>
  <si>
    <t>6760</t>
  </si>
  <si>
    <t>CAL ST UNIV NORTHRIDGE</t>
  </si>
  <si>
    <t>6770</t>
  </si>
  <si>
    <t>CAL ST POLY UNIV POMONA</t>
  </si>
  <si>
    <t>6780</t>
  </si>
  <si>
    <t>CAL ST UNIV SACRAMENTO</t>
  </si>
  <si>
    <t>6790</t>
  </si>
  <si>
    <t>SAN DIEGO STATE UNIVERSITY</t>
  </si>
  <si>
    <t>6800</t>
  </si>
  <si>
    <t>SAN FRANCISCO STATE UNIVERSITY</t>
  </si>
  <si>
    <t>6810</t>
  </si>
  <si>
    <t>SAN JOSE STATE UNIVERSITY</t>
  </si>
  <si>
    <t>6820</t>
  </si>
  <si>
    <t>CAL POLY ST UNIVERSITY SLO</t>
  </si>
  <si>
    <t>6830</t>
  </si>
  <si>
    <t>SONOMA STATE UNIVERSITY</t>
  </si>
  <si>
    <t>6840</t>
  </si>
  <si>
    <t>CA STATE UNIV., SAN MARCOS</t>
  </si>
  <si>
    <t>6850</t>
  </si>
  <si>
    <t>CAL ST UNIV CHANNEL ISLANDS</t>
  </si>
  <si>
    <t>6860</t>
  </si>
  <si>
    <t>CALIFORNIA MARITIME ACADEMY</t>
  </si>
  <si>
    <t>6870</t>
  </si>
  <si>
    <t>BD OF GOVS-COMMUNITY COLLEGES</t>
  </si>
  <si>
    <t>6880</t>
  </si>
  <si>
    <t>COUNC.FOR PR.POSTSECOND.&amp;VO.ED</t>
  </si>
  <si>
    <t>6910</t>
  </si>
  <si>
    <t>AWARDS FOR INNOVATION HIGHR ED</t>
  </si>
  <si>
    <t>6980</t>
  </si>
  <si>
    <t>CA STUDENT AID COMMISSION</t>
  </si>
  <si>
    <t>7000</t>
  </si>
  <si>
    <t>LABOR AND WORKFORCE DEVELOPM</t>
  </si>
  <si>
    <t>7020</t>
  </si>
  <si>
    <t>LABOR &amp; WORKFORCE DVLPMNT, SEC</t>
  </si>
  <si>
    <t>7100</t>
  </si>
  <si>
    <t>EMPLOYMENT-DEVELOPMENT-DEPT</t>
  </si>
  <si>
    <t>7120</t>
  </si>
  <si>
    <t>CA WORKFORCE INVESTMENT BOARD</t>
  </si>
  <si>
    <t>7300</t>
  </si>
  <si>
    <t>AGRICULTURL-LABOR-RELATION-BD</t>
  </si>
  <si>
    <t>7320</t>
  </si>
  <si>
    <t>PUB EMPLOYMENT RELATIONS</t>
  </si>
  <si>
    <t>7350</t>
  </si>
  <si>
    <t>DEPT-OF-INDUSTRIAL-RELATIONS</t>
  </si>
  <si>
    <t>7501</t>
  </si>
  <si>
    <t>DEPT OF HUMAN RESOURCES</t>
  </si>
  <si>
    <t>7502</t>
  </si>
  <si>
    <t>7503</t>
  </si>
  <si>
    <t>7600</t>
  </si>
  <si>
    <t>DEPT OF TAX &amp; FEE ADMINISTRATN</t>
  </si>
  <si>
    <t>7730</t>
  </si>
  <si>
    <t>FRANCHISE TAX BOARD</t>
  </si>
  <si>
    <t>7760</t>
  </si>
  <si>
    <t>DEPARTMENT OF GENERAL SERVICES</t>
  </si>
  <si>
    <t>7870</t>
  </si>
  <si>
    <t>CA VICTIM COMP/GOVT CLMS BD</t>
  </si>
  <si>
    <t>7900</t>
  </si>
  <si>
    <t>PUBLIC EMPLOYEES RETIREMENT SY</t>
  </si>
  <si>
    <t>7910</t>
  </si>
  <si>
    <t>OFFICE OF ADMINISTRATIVE LAW</t>
  </si>
  <si>
    <t>7920</t>
  </si>
  <si>
    <t>TEACHERS RETIREMENT SYSTEM</t>
  </si>
  <si>
    <t>8000</t>
  </si>
  <si>
    <t>OTHER GOVERNMENTAL UNITS</t>
  </si>
  <si>
    <t>8010</t>
  </si>
  <si>
    <t>CIVIL/CRIMINAL JUSTICE</t>
  </si>
  <si>
    <t>8100</t>
  </si>
  <si>
    <t>OFFICE OF CRIMINAL JUST PLAN</t>
  </si>
  <si>
    <t>8103</t>
  </si>
  <si>
    <t>BD OF VICTIM'S ASSISTANCE</t>
  </si>
  <si>
    <t>8105</t>
  </si>
  <si>
    <t>COMM FOR REVISION OF JUVENILE</t>
  </si>
  <si>
    <t>09/14/2006</t>
  </si>
  <si>
    <t>8120</t>
  </si>
  <si>
    <t>COMM ON PEACE OFF STD &amp; TRNG</t>
  </si>
  <si>
    <t>8140</t>
  </si>
  <si>
    <t>OFFICE OF STATE PUBLIC DEF</t>
  </si>
  <si>
    <t>8160</t>
  </si>
  <si>
    <t>ASST TO CO FOR DEF OF INDIGENT</t>
  </si>
  <si>
    <t>8170</t>
  </si>
  <si>
    <t>SUBV FOR GRDSHP/CONSHP PROCEED</t>
  </si>
  <si>
    <t>8180</t>
  </si>
  <si>
    <t>PAY TO CO FOR COSTS OF HOM TRI</t>
  </si>
  <si>
    <t>8190</t>
  </si>
  <si>
    <t>ADMIN AND PAY OF TORT LIAB CLM</t>
  </si>
  <si>
    <t>8200</t>
  </si>
  <si>
    <t>CA COMM FOR ECONOMIC DEV</t>
  </si>
  <si>
    <t>8225</t>
  </si>
  <si>
    <t>CAL ENTERTAINMENT COMMISSION</t>
  </si>
  <si>
    <t>8255</t>
  </si>
  <si>
    <t>CAL BICENTENNIAL COMMISSION</t>
  </si>
  <si>
    <t>8260</t>
  </si>
  <si>
    <t>ARTS COUNCIL</t>
  </si>
  <si>
    <t>8280</t>
  </si>
  <si>
    <t>8290</t>
  </si>
  <si>
    <t>CALIF PUBLIC BROADCASTING COMM</t>
  </si>
  <si>
    <t>8300</t>
  </si>
  <si>
    <t>AGRICULTURAL LABOR RELATNS BD</t>
  </si>
  <si>
    <t>8350</t>
  </si>
  <si>
    <t>DEPT OF INDUSTRIAL RELATIONS</t>
  </si>
  <si>
    <t>8360</t>
  </si>
  <si>
    <t>INDUSTRIAL RELUNPAID WAGE FD</t>
  </si>
  <si>
    <t>8370</t>
  </si>
  <si>
    <t>UNINSURED EMPLOYERS FD</t>
  </si>
  <si>
    <t>8385</t>
  </si>
  <si>
    <t>CA CITIZEN COMPENSATION COMM</t>
  </si>
  <si>
    <t>8420</t>
  </si>
  <si>
    <t>WORKERS COMPENSATION BENEFITS</t>
  </si>
  <si>
    <t>8430</t>
  </si>
  <si>
    <t>COMPENSATION INSURANCE FUND</t>
  </si>
  <si>
    <t>8450</t>
  </si>
  <si>
    <t>SUBSEQUENT INJURIES</t>
  </si>
  <si>
    <t>8460</t>
  </si>
  <si>
    <t>DISASTER SERVICE WORKERS</t>
  </si>
  <si>
    <t>8510</t>
  </si>
  <si>
    <t>BOARD OF OSTEOPATHIC EXAMINERS</t>
  </si>
  <si>
    <t>8530</t>
  </si>
  <si>
    <t>8540</t>
  </si>
  <si>
    <t>CAL AUCTIONEER COMMISSION</t>
  </si>
  <si>
    <t>8560</t>
  </si>
  <si>
    <t>CALIF EXPOSITION AND FAIRS</t>
  </si>
  <si>
    <t>8570</t>
  </si>
  <si>
    <t>DEPT OF FOOD AND AGRICULTURE</t>
  </si>
  <si>
    <t>8590</t>
  </si>
  <si>
    <t>FINANCIAL ASSIST TO LOCAL FAIR</t>
  </si>
  <si>
    <t>8600</t>
  </si>
  <si>
    <t>COUNTY FAIRS</t>
  </si>
  <si>
    <t>8610</t>
  </si>
  <si>
    <t>DISTRICT AGRICULTURAL ASSNS</t>
  </si>
  <si>
    <t>8620</t>
  </si>
  <si>
    <t>FAIR POLITICAL PRACTICES COMM</t>
  </si>
  <si>
    <t>8640</t>
  </si>
  <si>
    <t>POLITICAL REFORM ACT OF 1974</t>
  </si>
  <si>
    <t>8655</t>
  </si>
  <si>
    <t>INDEP.CITIZENS REDIST.COMM.</t>
  </si>
  <si>
    <t>04/26/1991</t>
  </si>
  <si>
    <t>8660</t>
  </si>
  <si>
    <t>PUBLIC UTILITIES COMMISSION</t>
  </si>
  <si>
    <t>8665</t>
  </si>
  <si>
    <t>CONSUMER POWER &amp; CONSERVN</t>
  </si>
  <si>
    <t>10/25/2002</t>
  </si>
  <si>
    <t>8680</t>
  </si>
  <si>
    <t>STATE BAR OF CALIFORNIA</t>
  </si>
  <si>
    <t>8690</t>
  </si>
  <si>
    <t>SEISMIC COMMISSION</t>
  </si>
  <si>
    <t>8700</t>
  </si>
  <si>
    <t>BOARD OF CONTROL</t>
  </si>
  <si>
    <t>8720</t>
  </si>
  <si>
    <t>INDEMNIFICATN OF PVT CITIZENS</t>
  </si>
  <si>
    <t>8730</t>
  </si>
  <si>
    <t>COMMISSION ON STATE FINANCE</t>
  </si>
  <si>
    <t>8740</t>
  </si>
  <si>
    <t>CALIF INFORMATION SYS IMPL COM</t>
  </si>
  <si>
    <t>8750</t>
  </si>
  <si>
    <t>COMMISSION ON LOCAL GOVERANCE</t>
  </si>
  <si>
    <t>08/07/1998</t>
  </si>
  <si>
    <t>8760</t>
  </si>
  <si>
    <t>COMMISSION OF THE CALIFORNIAS</t>
  </si>
  <si>
    <t>8770</t>
  </si>
  <si>
    <t>ELECTRICITY OVERSIGH BOARD</t>
  </si>
  <si>
    <t>8780</t>
  </si>
  <si>
    <t>COMM ON CAL GOVT ORG &amp; ECONOMY</t>
  </si>
  <si>
    <t>8790</t>
  </si>
  <si>
    <t>DISABILITY ACCESS COMMISSION</t>
  </si>
  <si>
    <t>8800</t>
  </si>
  <si>
    <t>MEMBERSHIP/COUNCIL/STATE GOVT</t>
  </si>
  <si>
    <t>8810</t>
  </si>
  <si>
    <t>RETAIL CREDIT ADVISORY COMM</t>
  </si>
  <si>
    <t>8820</t>
  </si>
  <si>
    <t>COMMISSION ON STATUS OF WOMEN</t>
  </si>
  <si>
    <t>8825</t>
  </si>
  <si>
    <t>ASIAN/PACIFIC ISLANDER AMER AF</t>
  </si>
  <si>
    <t>8830</t>
  </si>
  <si>
    <t>CAL LAW REVISION COMMISSION</t>
  </si>
  <si>
    <t>8850</t>
  </si>
  <si>
    <t>PUBLIC WORKS BOARD</t>
  </si>
  <si>
    <t>8855</t>
  </si>
  <si>
    <t>BUREAU OF STATE AUDITS</t>
  </si>
  <si>
    <t>8860</t>
  </si>
  <si>
    <t>DEPT OF FINANCE</t>
  </si>
  <si>
    <t>8870</t>
  </si>
  <si>
    <t>DEPT OF FINANCE - OPERATIONS</t>
  </si>
  <si>
    <t>8880</t>
  </si>
  <si>
    <t>FINANCIAL INFO SYSTEM FOR CA</t>
  </si>
  <si>
    <t>8882</t>
  </si>
  <si>
    <t>CALIF CONSTITUTION REVISION CO</t>
  </si>
  <si>
    <t>12/28/1994</t>
  </si>
  <si>
    <t>8885</t>
  </si>
  <si>
    <t>COMM ON STATE MANDATES</t>
  </si>
  <si>
    <t>8915</t>
  </si>
  <si>
    <t>8940</t>
  </si>
  <si>
    <t>MILITARY DEPARTMENT</t>
  </si>
  <si>
    <t>8950</t>
  </si>
  <si>
    <t>DEPT OF VETERANS AFFAIRS</t>
  </si>
  <si>
    <t>8955</t>
  </si>
  <si>
    <t>8960</t>
  </si>
  <si>
    <t>VETS HOME - YOUNTVILLE</t>
  </si>
  <si>
    <t>8965</t>
  </si>
  <si>
    <t>VETS HOME - BARSTOW</t>
  </si>
  <si>
    <t>8966</t>
  </si>
  <si>
    <t>VETERAN'S HOME OF CA-CHULA VIS</t>
  </si>
  <si>
    <t>8967</t>
  </si>
  <si>
    <t>VETERANS HOME OF CA-GLAVC</t>
  </si>
  <si>
    <t>8970</t>
  </si>
  <si>
    <t>VIETNAM VETS MEMORIAL COMM</t>
  </si>
  <si>
    <t>8975</t>
  </si>
  <si>
    <t>VETERANS MEMORIAL COMMISSION</t>
  </si>
  <si>
    <t>9010</t>
  </si>
  <si>
    <t>TAX RELIEF</t>
  </si>
  <si>
    <t>9020</t>
  </si>
  <si>
    <t>REVENUE DISTRIBUTION</t>
  </si>
  <si>
    <t>DEBT SERVICE</t>
  </si>
  <si>
    <t>9035</t>
  </si>
  <si>
    <t>STATEWIDE DISTRIBUTED COSTS</t>
  </si>
  <si>
    <t>06/13/1988</t>
  </si>
  <si>
    <t>9040</t>
  </si>
  <si>
    <t>UNCLASSIFIED</t>
  </si>
  <si>
    <t>9050</t>
  </si>
  <si>
    <t>UNALLOCATED</t>
  </si>
  <si>
    <t>9060</t>
  </si>
  <si>
    <t>SAVINGS</t>
  </si>
  <si>
    <t>9100</t>
  </si>
  <si>
    <t>GENERAL TAX RELIEF</t>
  </si>
  <si>
    <t>01/22/2010</t>
  </si>
  <si>
    <t>9110</t>
  </si>
  <si>
    <t>SENIOR CITIZENS PROP TAX ASSIS</t>
  </si>
  <si>
    <t>9120</t>
  </si>
  <si>
    <t>SENIOR CITIZENS PROP TAX DEFER</t>
  </si>
  <si>
    <t>9130</t>
  </si>
  <si>
    <t>SENIOR CITIZENS RENT TAX ASSIS</t>
  </si>
  <si>
    <t>9140</t>
  </si>
  <si>
    <t>PERSONAL PROPERTY TAX RELIEF</t>
  </si>
  <si>
    <t>9150</t>
  </si>
  <si>
    <t>HOMEOWNERS PROP TAX RELIEF</t>
  </si>
  <si>
    <t>9160</t>
  </si>
  <si>
    <t>SUBVENTIONS FOR OPEN SPACE</t>
  </si>
  <si>
    <t>9170</t>
  </si>
  <si>
    <t>PAY LOC GOV SA/PR TAX REV LOSS</t>
  </si>
  <si>
    <t>9180</t>
  </si>
  <si>
    <t>RENTERS TAX RELIEF</t>
  </si>
  <si>
    <t>9190</t>
  </si>
  <si>
    <t>SUBSTANDARD HOUSING</t>
  </si>
  <si>
    <t>9200</t>
  </si>
  <si>
    <t>ALTERN ENERGY TAX CR REFUND</t>
  </si>
  <si>
    <t>9210</t>
  </si>
  <si>
    <t>PROP 13 FISCAL RELIEF LOC GOVT</t>
  </si>
  <si>
    <t>9285</t>
  </si>
  <si>
    <t>TRIAL COURT SECURITY</t>
  </si>
  <si>
    <t>08/12/2015</t>
  </si>
  <si>
    <t>9286</t>
  </si>
  <si>
    <t>TRIAL COURT SECURITY-JUDGESHIP</t>
  </si>
  <si>
    <t>9300</t>
  </si>
  <si>
    <t>PAYMENT TO COUNTIES-HOMICIDE</t>
  </si>
  <si>
    <t>9350</t>
  </si>
  <si>
    <t>SHARED REVENUES</t>
  </si>
  <si>
    <t>9380</t>
  </si>
  <si>
    <t>APPORT OF OFF-HIGHWAY LIC FEES</t>
  </si>
  <si>
    <t>03/05/2009</t>
  </si>
  <si>
    <t>9390</t>
  </si>
  <si>
    <t>APPT FED RCPT FLOOD CTL LANDS</t>
  </si>
  <si>
    <t>9400</t>
  </si>
  <si>
    <t>APPT FED RECPT FR FOREST RESV</t>
  </si>
  <si>
    <t>9410</t>
  </si>
  <si>
    <t>APPT OF FED RCPT GRAZING LAND</t>
  </si>
  <si>
    <t>9420</t>
  </si>
  <si>
    <t>APPT FED POTASH LEASE RENTALS</t>
  </si>
  <si>
    <t>9430</t>
  </si>
  <si>
    <t>APPT OF MTR VEH LICENSE FEES</t>
  </si>
  <si>
    <t>9440</t>
  </si>
  <si>
    <t>APPT OF CIGARETTE TAX</t>
  </si>
  <si>
    <t>9460</t>
  </si>
  <si>
    <t>APPT OF TIDELAND REVENUES</t>
  </si>
  <si>
    <t>9480</t>
  </si>
  <si>
    <t>APPT FOR COUNTY ROADS</t>
  </si>
  <si>
    <t>9490</t>
  </si>
  <si>
    <t>APPORT FOR CITY STREETS</t>
  </si>
  <si>
    <t>9500</t>
  </si>
  <si>
    <t>APPT COUNTY ROADS/CITY STREETS</t>
  </si>
  <si>
    <t>9505</t>
  </si>
  <si>
    <t>APPT FOR STREETS AND HIGHWAY</t>
  </si>
  <si>
    <t>9515</t>
  </si>
  <si>
    <t>APPT LOCAL AGENCY REIMB</t>
  </si>
  <si>
    <t>9520</t>
  </si>
  <si>
    <t>APPT OF GEOTHERMAL RESOURCES</t>
  </si>
  <si>
    <t>9535</t>
  </si>
  <si>
    <t>APPORTIONMENT OF LOCAL</t>
  </si>
  <si>
    <t>9540</t>
  </si>
  <si>
    <t>FEDERAL REVENUE SHARING</t>
  </si>
  <si>
    <t>9590</t>
  </si>
  <si>
    <t>PAYMENT OF PMIA INTEREST</t>
  </si>
  <si>
    <t>DEBT SERVICE INT &amp; FISCAL CHGS</t>
  </si>
  <si>
    <t>11/06/1993</t>
  </si>
  <si>
    <t>GO BOND &amp; COMM PAP DEBT SVC</t>
  </si>
  <si>
    <t>0847</t>
  </si>
  <si>
    <t>9610</t>
  </si>
  <si>
    <t>LEASE-REV NOTES &amp; BONDS</t>
  </si>
  <si>
    <t>9612</t>
  </si>
  <si>
    <t>ENHN TOBAC ASSET-BACKED BND</t>
  </si>
  <si>
    <t>WHEN TOBACCO REVENUE IS SHORT</t>
  </si>
  <si>
    <t>9613</t>
  </si>
  <si>
    <t>UNENHANCED TOBACCO BD PROCEEDS</t>
  </si>
  <si>
    <t>02/26/2008</t>
  </si>
  <si>
    <t>9618</t>
  </si>
  <si>
    <t>ECONOMIC RECOVERY FINANCE COMM</t>
  </si>
  <si>
    <t>9620</t>
  </si>
  <si>
    <t>CASH MGMT &amp; BUDGETARY LOANS</t>
  </si>
  <si>
    <t>9625</t>
  </si>
  <si>
    <t>INT PYMTS TO FEDERAL GOVT</t>
  </si>
  <si>
    <t>0846</t>
  </si>
  <si>
    <t>9632</t>
  </si>
  <si>
    <t>9634</t>
  </si>
  <si>
    <t>9636</t>
  </si>
  <si>
    <t>MISCELLANEOUS ADJUSTMENTS</t>
  </si>
  <si>
    <t>9650</t>
  </si>
  <si>
    <t>HEALTH BENEFITS FOR ANNUITANTS</t>
  </si>
  <si>
    <t>9651</t>
  </si>
  <si>
    <t>PREFUND HEALTH &amp; DENTAL BEN</t>
  </si>
  <si>
    <t>9658</t>
  </si>
  <si>
    <t>BUDGET STABILIZATION ACCOUNT</t>
  </si>
  <si>
    <t>9670</t>
  </si>
  <si>
    <t>LEGISLATIVE CLAIMS</t>
  </si>
  <si>
    <t>9671</t>
  </si>
  <si>
    <t>EQUITY CLAIMS OF BD OF CONTROL</t>
  </si>
  <si>
    <t>03/30/1994</t>
  </si>
  <si>
    <t>9672</t>
  </si>
  <si>
    <t>SETTLEMENTS &amp; JUDGEMENTS DOJ</t>
  </si>
  <si>
    <t>9673</t>
  </si>
  <si>
    <t>S.F.-OAKLAND BAY BR.&amp;I-880</t>
  </si>
  <si>
    <t>9675</t>
  </si>
  <si>
    <t>CONSTRUCTN REPAIR-LOCAL ST&amp;RD</t>
  </si>
  <si>
    <t>9680</t>
  </si>
  <si>
    <t>STATE MANDATED LOCAL PROGRAMS</t>
  </si>
  <si>
    <t>9690</t>
  </si>
  <si>
    <t>REFUNDS OF TAX, LIC, OTHER FEE</t>
  </si>
  <si>
    <t>9695</t>
  </si>
  <si>
    <t>UNIVERSAL TELEPHONE SERVICE</t>
  </si>
  <si>
    <t>06/23/1987</t>
  </si>
  <si>
    <t>01/01/1989</t>
  </si>
  <si>
    <t>9720</t>
  </si>
  <si>
    <t>WORKING CAPITAL ADVANCES</t>
  </si>
  <si>
    <t>9730</t>
  </si>
  <si>
    <t>ST CLEAN WTR GRANTS REVLVG FD</t>
  </si>
  <si>
    <t>9740</t>
  </si>
  <si>
    <t>COOP PERSONNEL SERV REVLVNG FD</t>
  </si>
  <si>
    <t>9750</t>
  </si>
  <si>
    <t>COUNTY FORMATION REVOLVING FD</t>
  </si>
  <si>
    <t>9790</t>
  </si>
  <si>
    <t>AUGM MED FRUIT FLY ERAD PROG</t>
  </si>
  <si>
    <t>9800</t>
  </si>
  <si>
    <t>AUGMENTATION/EMP COMPENSATION</t>
  </si>
  <si>
    <t>9801</t>
  </si>
  <si>
    <t>REDUCTION FOR EMPLOYEE COMP</t>
  </si>
  <si>
    <t>9802</t>
  </si>
  <si>
    <t>JUNE TO JULY PAYROLL DEFERRAL</t>
  </si>
  <si>
    <t>0802</t>
  </si>
  <si>
    <t>DEFERRED PAYROLL ADJUST</t>
  </si>
  <si>
    <t>9810</t>
  </si>
  <si>
    <t>UNALLOCATED ATTORNEY FEES</t>
  </si>
  <si>
    <t>9818</t>
  </si>
  <si>
    <t>FEDERAL LEVY OF STATE FUNDS</t>
  </si>
  <si>
    <t>12/16/1988</t>
  </si>
  <si>
    <t>9820</t>
  </si>
  <si>
    <t>AUGMENTATION PRICE INCREASES</t>
  </si>
  <si>
    <t>9840</t>
  </si>
  <si>
    <t>RESV FOR CONTINGENCIES/EMERG</t>
  </si>
  <si>
    <t>9850</t>
  </si>
  <si>
    <t>LOANS-CONTINGENCY/EMERGENCY</t>
  </si>
  <si>
    <t>9855</t>
  </si>
  <si>
    <t>LEGISLATIVE INITIATIVES</t>
  </si>
  <si>
    <t>04/06/1984</t>
  </si>
  <si>
    <t>9860</t>
  </si>
  <si>
    <t>UNALLOCATED CAPITAL OUTLAY</t>
  </si>
  <si>
    <t>9865</t>
  </si>
  <si>
    <t>PAYMT OF ARCH ENGINEERNG COST</t>
  </si>
  <si>
    <t>9875</t>
  </si>
  <si>
    <t>GEN FND DEFICIT RECOVERY PMTS</t>
  </si>
  <si>
    <t>11/02/2004</t>
  </si>
  <si>
    <t>9880</t>
  </si>
  <si>
    <t>AUGM OFFICE OF ADMIN LAW SERV</t>
  </si>
  <si>
    <t>9885</t>
  </si>
  <si>
    <t>RESERVE FOR ENCUMBRANCE</t>
  </si>
  <si>
    <t>01/23/1991</t>
  </si>
  <si>
    <t>9889</t>
  </si>
  <si>
    <t>PUBLIC SCHOOL SYSTEM STABILIZA</t>
  </si>
  <si>
    <t>PUBLIC SCHOOL SYSTEM</t>
  </si>
  <si>
    <t>STABILIZATION ACCOUNT</t>
  </si>
  <si>
    <t>04/01/2020</t>
  </si>
  <si>
    <t>9890</t>
  </si>
  <si>
    <t>RES FOR ECONOMIC UNCERTAINTIES</t>
  </si>
  <si>
    <t>9891</t>
  </si>
  <si>
    <t>DEPT OF HEALTH HUMAN SERVICES</t>
  </si>
  <si>
    <t>9892</t>
  </si>
  <si>
    <t>SUPPLEMENTAL PENSION PAYMENTS</t>
  </si>
  <si>
    <t>0843</t>
  </si>
  <si>
    <t>INT. ON INTERFUND LOANS</t>
  </si>
  <si>
    <t>11/22/2019</t>
  </si>
  <si>
    <t>9895</t>
  </si>
  <si>
    <t>PETROLEUM VIOLATION ESCROW PRO</t>
  </si>
  <si>
    <t>9896</t>
  </si>
  <si>
    <t>OUTER CONT SHELF LAND ACT</t>
  </si>
  <si>
    <t>9898</t>
  </si>
  <si>
    <t>PERS GENERAL FUND PAYMENT</t>
  </si>
  <si>
    <t>11/04/1998</t>
  </si>
  <si>
    <t>9900</t>
  </si>
  <si>
    <t>GEN FD CREDITS FROM SPEC FUNDS</t>
  </si>
  <si>
    <t>9901</t>
  </si>
  <si>
    <t>STATEWIDE GEN ADM EXP (PR)</t>
  </si>
  <si>
    <t>9909</t>
  </si>
  <si>
    <t>HLTH INS PORTABLTY ACCTABLTY</t>
  </si>
  <si>
    <t>9910</t>
  </si>
  <si>
    <t>GEN FD CREDITS FROM FED FUNDS</t>
  </si>
  <si>
    <t>9920</t>
  </si>
  <si>
    <t>MANDATED REDUCTIONS</t>
  </si>
  <si>
    <t>9930</t>
  </si>
  <si>
    <t>PERS RATE REDUCTION-SEC. 3.60</t>
  </si>
  <si>
    <t>9935</t>
  </si>
  <si>
    <t>VARIOUS RETIREMENT SAV PROPSL</t>
  </si>
  <si>
    <t>9936</t>
  </si>
  <si>
    <t>PERS-SURPLUS ASSET SAVINGS</t>
  </si>
  <si>
    <t>9942</t>
  </si>
  <si>
    <t>EST. BOND FUND APPROP ADJ.</t>
  </si>
  <si>
    <t>10/17/1988</t>
  </si>
  <si>
    <t>9990</t>
  </si>
  <si>
    <t>MISCELLANEOUS</t>
  </si>
  <si>
    <t>9998</t>
  </si>
  <si>
    <t>CONTROL SEC FOR BUDGET</t>
  </si>
  <si>
    <t>9999</t>
  </si>
  <si>
    <t>CONTROLLER'S USE-MEMO ENTRIES</t>
  </si>
  <si>
    <t>09/13/2002</t>
  </si>
  <si>
    <t>Business Unit (Organization Code)</t>
  </si>
  <si>
    <t xml:space="preserve">Does your department use FI$Cal? </t>
  </si>
  <si>
    <t xml:space="preserve">If yes, select FI$Cal. If no, select non-FI$Cal </t>
  </si>
  <si>
    <t>Business Unit (Org Code)</t>
  </si>
  <si>
    <t>Fund Number</t>
  </si>
  <si>
    <t>Business Unit Name</t>
  </si>
  <si>
    <t>Transportation</t>
  </si>
  <si>
    <t>Subscription-Based Information Technology Arrangements</t>
  </si>
  <si>
    <t>Cr: 1624100 - Right-to-Use SBITA - Amortizable</t>
  </si>
  <si>
    <t>Cr: 1624190 - Accumulated Amortization - Right-to-Use SBITA</t>
  </si>
  <si>
    <t xml:space="preserve">    </t>
  </si>
  <si>
    <t xml:space="preserve">Cr: Acct 0480 - RIGHT-TO-USE SBITA - AMORTIZABLE </t>
  </si>
  <si>
    <t>Cr: Acct 0475 - ACCUMULATED AMORTIZATION - RIGHT-TO-USE SBITA</t>
  </si>
  <si>
    <t>SBITA Modification</t>
  </si>
  <si>
    <t>SBITA Termination</t>
  </si>
  <si>
    <t>Dr: Acct 0875 - DEPRECIATION/AMORTIZATION (MG ADJ)</t>
  </si>
  <si>
    <t>SBITA Description:</t>
  </si>
  <si>
    <t>1. Does your SBITA have any variable payments which ARE NOT included in the measurement of the subscription liability?</t>
  </si>
  <si>
    <t>&lt;-- Select fiscal reporting year</t>
  </si>
  <si>
    <t>Fund Paying Contract</t>
  </si>
  <si>
    <t>Annual Interest Rate (see instructions)</t>
  </si>
  <si>
    <t>Asset Description (e.g., Microsoft 365)</t>
  </si>
  <si>
    <t>Fund Type</t>
  </si>
  <si>
    <t>Governmental Fund</t>
  </si>
  <si>
    <t>Proprietary - Internal Service Fund</t>
  </si>
  <si>
    <t>Proprietary - Enterprise Fund</t>
  </si>
  <si>
    <t>N/A - New SBITA this year</t>
  </si>
  <si>
    <t xml:space="preserve">convert to FY for contract ended </t>
  </si>
  <si>
    <t>Establish Beginning Balance Entries:</t>
  </si>
  <si>
    <t>PY Ending Balances</t>
  </si>
  <si>
    <t>Ending Oblig. Bal.</t>
  </si>
  <si>
    <t>Ending Acc. Amort Bal.</t>
  </si>
  <si>
    <t>ROU Asset</t>
  </si>
  <si>
    <t>Convert to FY for 1st mo. of contract</t>
  </si>
  <si>
    <t>Calculate the term ended</t>
  </si>
  <si>
    <t>Asset Amount, when expired</t>
  </si>
  <si>
    <r>
      <rPr>
        <b/>
        <sz val="9"/>
        <color theme="1"/>
        <rFont val="arial"/>
        <family val="2"/>
      </rPr>
      <t>Fiscal Years</t>
    </r>
    <r>
      <rPr>
        <sz val="9"/>
        <color theme="1"/>
        <rFont val="arial"/>
        <family val="2"/>
      </rPr>
      <t xml:space="preserve">
(To calculate Principal/Interest &amp; Amortization in the output Tab.)</t>
    </r>
  </si>
  <si>
    <t>Unidentified</t>
  </si>
  <si>
    <t>Dr: Acct 0XXX - FUNCTIONAL EXPENSE</t>
  </si>
  <si>
    <t>Cr: Acct 0XXX - FUNCTIONAL EXPENSE</t>
  </si>
  <si>
    <t>Dr: Acct 0870 - SERVICES &amp; CHARGES (MG ADJ)</t>
  </si>
  <si>
    <t>Cr: Acct 0870 - SERVICES &amp; CHARGES (MG ADJ)</t>
  </si>
  <si>
    <t>Reverse the fund-based entry in #1 above, if any, and record an inception of SBITA in accordance with GAAP Govt Wide.</t>
  </si>
  <si>
    <t>Functional Expense (lookup of BU)</t>
  </si>
  <si>
    <t>1115</t>
  </si>
  <si>
    <t>DEPARTMENT OF CANNABIS CONTROL</t>
  </si>
  <si>
    <t>07/14/2023</t>
  </si>
  <si>
    <t>1703</t>
  </si>
  <si>
    <t>CA PRIVACY PROTECTION AGENCY</t>
  </si>
  <si>
    <t>BUS CONSUMER SER HOUSING</t>
  </si>
  <si>
    <t>05/09/2022</t>
  </si>
  <si>
    <t>3355</t>
  </si>
  <si>
    <t>OFFICE OF ENERGY INFRA SAFETY</t>
  </si>
  <si>
    <t>Proprietary Fund</t>
  </si>
  <si>
    <t>Record Annual Activity (all SBITAs)</t>
  </si>
  <si>
    <t>Record amortization of the SBITA asset for the year.</t>
  </si>
  <si>
    <t>Reduce SBITA liability for total current year principal payments.</t>
  </si>
  <si>
    <t>Remove SBITA Asset at the End of the Subscription Term (only at the end of the subscription term)</t>
  </si>
  <si>
    <t>Record entry to write off the SBITA asset and accumulated amortization at the end of the subscription term.</t>
  </si>
  <si>
    <t>Enter corresponding lease contract information in yellow highlighted cells. Do not change white cells, as the entry in those fields are automatically generated based on inputs to yellow cells.</t>
  </si>
  <si>
    <t>If multiple funds pay for the contract, department should re-allocate the entries below to each fund based on the fund's share of the payment.</t>
  </si>
  <si>
    <t>Record at inception of SBITA in accordance with Fund-Based accounting (Governmental Funds Only).</t>
  </si>
  <si>
    <t>Reclassify information technology subscription exp. to debt service principal and interest exp.</t>
  </si>
  <si>
    <t xml:space="preserve">Reclassify the principal amount due in the next FY to the current liability. 	</t>
  </si>
  <si>
    <t>Note to department: Verify the accuracy of information below before submitting to the SCO.</t>
  </si>
  <si>
    <t>Right to Use Asset Monthly Amortization</t>
  </si>
  <si>
    <t>Right to Use Asset, Carrying Value at the end of the Month</t>
  </si>
  <si>
    <t>Establish Beginning Balances (existing SBITAs only)</t>
  </si>
  <si>
    <t>Roll forward prior year right-to-use SBITAs to record opening balances.</t>
  </si>
  <si>
    <t>Record New SBITAs (new SBITAs only)</t>
  </si>
  <si>
    <t>Is this an early termination?</t>
  </si>
  <si>
    <t>CY Interest Total</t>
  </si>
  <si>
    <t>CY Principal Total</t>
  </si>
  <si>
    <t>CY RTU Asset Amort. Total</t>
  </si>
  <si>
    <t xml:space="preserve">These formulas/information remain in this worksheet, hidden, to calculate the amendments present in the output worksheet. </t>
  </si>
  <si>
    <t>Amended Obligation Amount</t>
  </si>
  <si>
    <t>Amended Obligation Net Change</t>
  </si>
  <si>
    <t>If yes, select reporting fiscal year. If no, leave the second cell blank.</t>
  </si>
  <si>
    <t>Adjusted Balance of SBITA Asset</t>
  </si>
  <si>
    <t>Asset Class</t>
  </si>
  <si>
    <t>Asset Useful Life (in months)</t>
  </si>
  <si>
    <t>Amended Contract Length (in months)</t>
  </si>
  <si>
    <t>Amortization Months</t>
  </si>
  <si>
    <t>ROU Asset/Liab Adj. due to modif.</t>
  </si>
  <si>
    <t xml:space="preserve"> Next FY based on the Reporting FY selected in the Output tab</t>
  </si>
  <si>
    <t>Amended Right to Use Asset Amount</t>
  </si>
  <si>
    <t xml:space="preserve">Record early termination of SBITA contract or SBITA modifications to decrease in the RTU SBITA asset. </t>
  </si>
  <si>
    <t xml:space="preserve">Record SBITA modifications to increase in the RTU SBITA asset. </t>
  </si>
  <si>
    <t>(e.g., decrease in term or number of assets)</t>
  </si>
  <si>
    <t>(e.g., increase in payments, increase in assets, or increase in term)</t>
  </si>
  <si>
    <t>Amortization of GASB 96 Contract Modification Payments</t>
  </si>
  <si>
    <r>
      <rPr>
        <b/>
        <sz val="16"/>
        <color theme="1"/>
        <rFont val="arial"/>
        <family val="2"/>
      </rPr>
      <t xml:space="preserve">Contract Modification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SBITA contract when no payments are made.</t>
    </r>
  </si>
  <si>
    <t xml:space="preserve">NOTE: This is an annual accrual. The RTU SBITA Liability - Current portion will be added back to the RTU SBITA Liability in entry #0 when reestablishing the beginning balances next year. </t>
  </si>
  <si>
    <t>https://sco.ca.gov/sard_gasb_96_reporting_instructions.html</t>
  </si>
  <si>
    <t>Resources:</t>
  </si>
  <si>
    <r>
      <t xml:space="preserve">INSTRUCTIONS: </t>
    </r>
    <r>
      <rPr>
        <sz val="14"/>
        <color theme="1"/>
        <rFont val="arial"/>
        <family val="2"/>
      </rPr>
      <t>This worksheet is used only for SBITA contract modifications, and the original contract was entered in the GASB 96 SBITA template. Before completing this, please read the "</t>
    </r>
    <r>
      <rPr>
        <b/>
        <i/>
        <sz val="14"/>
        <color theme="1"/>
        <rFont val="arial"/>
        <family val="2"/>
      </rPr>
      <t>Instructions for Completing the GASB 96 SBITA Template Workbook</t>
    </r>
    <r>
      <rPr>
        <sz val="14"/>
        <color theme="1"/>
        <rFont val="arial"/>
        <family val="2"/>
      </rPr>
      <t>" and review the "</t>
    </r>
    <r>
      <rPr>
        <b/>
        <sz val="14"/>
        <color theme="1"/>
        <rFont val="arial"/>
        <family val="2"/>
      </rPr>
      <t>GASB 96 SBITA Remeasurement and Modification Guidance</t>
    </r>
    <r>
      <rPr>
        <sz val="14"/>
        <color theme="1"/>
        <rFont val="arial"/>
        <family val="2"/>
      </rPr>
      <t xml:space="preserve">" on the SCO website to determine whether it is appropriate to modify the SBITA contract. 
</t>
    </r>
  </si>
  <si>
    <t>2023–2024</t>
  </si>
  <si>
    <t>Record SBITA Remeasurement and Modifications (only if a significant modification occurred during the fiscal year)</t>
  </si>
  <si>
    <t>Microsoft 365</t>
  </si>
  <si>
    <t>Department of Training</t>
  </si>
  <si>
    <t>1234</t>
  </si>
  <si>
    <t>Yes - The modification was reported in the prior reporting year</t>
  </si>
  <si>
    <t>No - Failed to report the modification in the prior reporting year</t>
  </si>
  <si>
    <t>N/A - SBITA was modified this reporting year</t>
  </si>
  <si>
    <t>RTU Asset</t>
  </si>
  <si>
    <t xml:space="preserve">INSTRUCTIONS:  This worksheet is used only for new SBITAs or existing SBITAs that do not have any modifications. See a separate template workbook for existing SBITAs with modifications. </t>
  </si>
  <si>
    <t>Amortization of GASB 96 Contract Payments</t>
  </si>
  <si>
    <t>Commencement Date (see instructions)</t>
  </si>
  <si>
    <t xml:space="preserve">Is the contract commenced on or after </t>
  </si>
  <si>
    <t>Initial obligation amount</t>
  </si>
  <si>
    <t>Payments before or at commencement of the subscription term (see instructions)</t>
  </si>
  <si>
    <t>Capitalizable initial implementation costs (see instructions)</t>
  </si>
  <si>
    <t>Right to use asset amount</t>
  </si>
  <si>
    <t>Asset class</t>
  </si>
  <si>
    <t>Asset useful life (in months)</t>
  </si>
  <si>
    <t>Contract length (in months)</t>
  </si>
  <si>
    <t>Amortization months</t>
  </si>
  <si>
    <r>
      <rPr>
        <b/>
        <sz val="16"/>
        <color theme="1"/>
        <rFont val="arial"/>
        <family val="2"/>
      </rPr>
      <t xml:space="preserve">Contract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SBITA contract when no payments are made.</t>
    </r>
  </si>
  <si>
    <t>Ref</t>
  </si>
  <si>
    <t>Current year totals before contract modifications as of Reporting FY 23-24</t>
  </si>
  <si>
    <t>a</t>
  </si>
  <si>
    <t xml:space="preserve">  CY Interest Total</t>
  </si>
  <si>
    <t>b</t>
  </si>
  <si>
    <t xml:space="preserve">  CY Principal Total</t>
  </si>
  <si>
    <t>c</t>
  </si>
  <si>
    <t xml:space="preserve">  CY RTU Asset Amort. Total</t>
  </si>
  <si>
    <t>Balances at the end of the month before contract modifications as of Reporting FY 23-24</t>
  </si>
  <si>
    <t>d</t>
  </si>
  <si>
    <t>Obligation Balance before Contract Modifications</t>
  </si>
  <si>
    <t>e</t>
  </si>
  <si>
    <t>Accumulated Amortization before Contract Modifications</t>
  </si>
  <si>
    <t>f</t>
  </si>
  <si>
    <t>RTU Asset Carrying Value before Contract Modifications</t>
  </si>
  <si>
    <t>2022–2023</t>
  </si>
  <si>
    <t xml:space="preserve">Example 1: </t>
  </si>
  <si>
    <t>Initial Payment Information (see Example 1 Original Input tab)</t>
  </si>
  <si>
    <t>•</t>
  </si>
  <si>
    <t>No other subscription payments</t>
  </si>
  <si>
    <t>Modified Payment Information (see Example 1 Modification Input tab)</t>
  </si>
  <si>
    <t>Amended Obligation Amount (see Example 1 Modification Input tab, "g")</t>
  </si>
  <si>
    <t>-</t>
  </si>
  <si>
    <t>SBITA liability balance before contract modifications (see Example 1 Original Input tab, "d")</t>
  </si>
  <si>
    <t>change based on the contract modifications (see Example 1 Modification Input tab, "h")</t>
  </si>
  <si>
    <t>When the SBITA liability is remeasured, adjust the SBITA asset by the same value.</t>
  </si>
  <si>
    <t>Asset Carrying Value before Contract Modifications (see Example 1 Original Input tab, "f")</t>
  </si>
  <si>
    <t>+</t>
  </si>
  <si>
    <t>Adjusted balance of SBITA Asset (see Example 1 Modification Input tab, "i")</t>
  </si>
  <si>
    <t>Accumulated Amortization before Contract Modifications (see Example Original 1 Input, tab "e")</t>
  </si>
  <si>
    <t>Amended right to use asset amount (see Example 1 Modification Input tab, "j")</t>
  </si>
  <si>
    <t>2.63% incremental borrow rate (FY 2023-2024 for 0-60 months)</t>
  </si>
  <si>
    <t xml:space="preserve">See Entry # 9 in the Example 1 Modification Output tab for the adjusting entry. </t>
  </si>
  <si>
    <t>Yes - Included</t>
  </si>
  <si>
    <t>No - Failed to include/submit last year</t>
  </si>
  <si>
    <t xml:space="preserve">Adjust by the same amount as the adjustment of SBITA liability </t>
  </si>
  <si>
    <t>GASB 96 SBITA - Partial Termination Example</t>
  </si>
  <si>
    <t xml:space="preserve">Example 2: </t>
  </si>
  <si>
    <t>Initial Payment Information (see Example 2 Original Input tab)</t>
  </si>
  <si>
    <t>No other subscription payment</t>
  </si>
  <si>
    <t>Modified Payment Information (see Example 2 Modification Input tab)</t>
  </si>
  <si>
    <t>2.40% incremental borrow rate (FY 2022-2023 for 0-60 months)</t>
  </si>
  <si>
    <t>Amended Obligation Amount (see Example 2 Modification Input tab, "g")</t>
  </si>
  <si>
    <t>change based on the contract modifications (see Example 2 Modification Input tab, "h")</t>
  </si>
  <si>
    <t>Asset Carrying Value before Contract Modifications (see Example 2 Original Input tab, "f")</t>
  </si>
  <si>
    <t>Accumulated Amortization before Contract Modifications (see Example 2 Original Input, tab "e")</t>
  </si>
  <si>
    <t>Amended right to use asset amount (see Example 2 Modification Input tab, "j")</t>
  </si>
  <si>
    <t>SaaS Subscription</t>
  </si>
  <si>
    <t>This example illustrates a decrease in the government's right to use the underlying IT assets (decrease in term) in October 2023.</t>
  </si>
  <si>
    <t>48 months subscription term (October 2022 - September 2026)</t>
  </si>
  <si>
    <t>18 month subscription term (October 2023-March 2025)</t>
  </si>
  <si>
    <t>Remeasured SBITA Liability as of October 2023</t>
  </si>
  <si>
    <t>SBITA liability balance before contract modifications (see Example 2 Original Input tab, "d")</t>
  </si>
  <si>
    <t xml:space="preserve">See Entry # 8 in the Example 2 Modification Output tab for the adjusting entry. </t>
  </si>
  <si>
    <t>Adjusted balance of SBITA Asset (see Example 2 Modification Input tab, "i")</t>
  </si>
  <si>
    <t>Amended Right to Use Asset Amount as of October 2023</t>
  </si>
  <si>
    <t>Present Value (PV) of SBITA Liability as of October 2022 = $229,079</t>
  </si>
  <si>
    <t>$5,000 monthly subscription payments (payment is at the beginning of the month)</t>
  </si>
  <si>
    <t>Remeasured SBITA Asset as of October 2023</t>
  </si>
  <si>
    <t>PV of Subscription Liability as of October 2023 = $85,159</t>
  </si>
  <si>
    <t>RTU Asset, CV at 6/30/23</t>
  </si>
  <si>
    <t>RTU Asset Amount</t>
  </si>
  <si>
    <t>IaaS Agreement</t>
  </si>
  <si>
    <t xml:space="preserve">Example 3: </t>
  </si>
  <si>
    <t>Initial Payment Information (see Example 3 Original Input tab)</t>
  </si>
  <si>
    <t>Balances as of June 30, 2023, before the termination reporting fiscal year 22-23:</t>
  </si>
  <si>
    <t>Accumulated Amortization  (see Example Original 3 Input, tab "b")</t>
  </si>
  <si>
    <t>RTU Asset Carrying Value  (see Example Original 3 Input, tab "c")</t>
  </si>
  <si>
    <t>To caculate the total RTU Asset Amount:</t>
  </si>
  <si>
    <t>Adjusting Journal Entry</t>
  </si>
  <si>
    <t>Dr. Accumulated Amortization</t>
  </si>
  <si>
    <t xml:space="preserve">CR: RTU Asset </t>
  </si>
  <si>
    <t>CR: Gain/Loss</t>
  </si>
  <si>
    <t>Total</t>
  </si>
  <si>
    <t>This example illustrates an early termination of a right-to-use SBITA asset.</t>
  </si>
  <si>
    <t>GASB 96 SBITA - Full Termination Example</t>
  </si>
  <si>
    <t>$50,000 annual subscription payments (at the beginning of the month)</t>
  </si>
  <si>
    <t>5,000 monthly subscription payments (at the beginning of the month)</t>
  </si>
  <si>
    <t>$35,000 annual payments at the beginning of the month)</t>
  </si>
  <si>
    <t>Present Value (PV) of SBITA Liability as of July 5, 2022 = $102,532</t>
  </si>
  <si>
    <t>Early Termination in September 2023 (FY 22-23)</t>
  </si>
  <si>
    <t>Obligation Balance/SBITA Liability (see Example Original 3 Input, tab "a")</t>
  </si>
  <si>
    <t>RTU Asset Amount (see Example Original 3 Input, tab "d")</t>
  </si>
  <si>
    <t>Dr: SBITA liability</t>
  </si>
  <si>
    <t xml:space="preserve">Adjust the SBITA liability and SBITA asset to zero. See Entry # 8 in the Example 3 Modification Output tab.	  </t>
  </si>
  <si>
    <t>3-year (36 months) subscription term (7/5/2022 -7/4/2025)</t>
  </si>
  <si>
    <t>21 months - subscription term (7/1/2022 - 3/31/2023)</t>
  </si>
  <si>
    <t xml:space="preserve">(Note: Subscription term is from July 1, 2022, or the inception of the arrangement, whichever is later)	</t>
  </si>
  <si>
    <t>Present Value (PV) of SBITA Liability as of July 1, 2022 = $49,109</t>
  </si>
  <si>
    <t>$52,000 annual subscription payments (payment was at the beginning of the month)</t>
  </si>
  <si>
    <t>Remeasured SBITA Liability as of December 2023</t>
  </si>
  <si>
    <t>Remeasured SBITA Asset as of December 2023</t>
  </si>
  <si>
    <t>Amended Right to Use Asset Amount as of December 2023</t>
  </si>
  <si>
    <t>Fund Type:</t>
  </si>
  <si>
    <t xml:space="preserve">This example illustrates a contract that was amended in December 2023 to lengthen the subscription term and contract price. </t>
  </si>
  <si>
    <t>24 months - modified subscription term (12/1/2023 - 11/30/2025)</t>
  </si>
  <si>
    <t>PV of SBITA Liability as of December 2023 = $104,626</t>
  </si>
  <si>
    <t>GASB 96 SBITA - Modification Example</t>
  </si>
  <si>
    <t>2.4% incremental borrow rate (FY 2022-2023 for 0-60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</si>
</sst>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 #,##0_);_(* \(#,##0\);_(* &quot;-&quot;??_);_(@_)"/>
    <numFmt numFmtId="167" formatCode="_(&quot;$&quot;* #,##0_);_(&quot;$&quot;* \(#,##0\);_(&quot;$&quot;* &quot;-&quot;??_);_(@_)"/>
    <numFmt numFmtId="168" formatCode="0000"/>
    <numFmt numFmtId="169" formatCode="&quot;$&quot;#,##0.00"/>
    <numFmt numFmtId="170" formatCode="&quot;$&quot;#,##0"/>
  </numFmts>
  <fonts count="5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000000"/>
      <name val="Calibri"/>
      <family val="2"/>
    </font>
    <font>
      <sz val="12"/>
      <color rgb="FFFF0000"/>
      <name val="arial"/>
      <family val="2"/>
    </font>
    <font>
      <b/>
      <sz val="12"/>
      <color theme="1"/>
      <name val="arial"/>
      <family val="2"/>
    </font>
    <font>
      <sz val="12"/>
      <color rgb="FF00B0F0"/>
      <name val="Arial"/>
      <family val="2"/>
    </font>
    <font>
      <b/>
      <sz val="12"/>
      <name val="Arial"/>
      <family val="2"/>
    </font>
    <font>
      <sz val="12"/>
      <name val="Arial"/>
      <family val="2"/>
    </font>
    <font>
      <b/>
      <sz val="12"/>
      <color rgb="FFFF0000"/>
      <name val="Arial"/>
      <family val="2"/>
    </font>
    <font>
      <sz val="12"/>
      <color theme="8" tint="-0.249977111117893"/>
      <name val="Arial"/>
      <family val="2"/>
    </font>
    <font>
      <b/>
      <sz val="12"/>
      <color theme="8" tint="-0.249977111117893"/>
      <name val="Arial"/>
      <family val="2"/>
    </font>
    <font>
      <sz val="11"/>
      <color theme="0"/>
      <name val="Calibri"/>
      <family val="2"/>
      <scheme val="minor"/>
    </font>
    <font>
      <b/>
      <sz val="14"/>
      <color theme="1"/>
      <name val="arial"/>
      <family val="2"/>
    </font>
    <font>
      <b/>
      <sz val="16"/>
      <color theme="1"/>
      <name val="arial"/>
      <family val="2"/>
    </font>
    <font>
      <sz val="12"/>
      <color theme="1"/>
      <name val="Wingdings 2"/>
      <family val="1"/>
      <charset val="2"/>
    </font>
    <font>
      <b/>
      <sz val="11"/>
      <color rgb="FF000000"/>
      <name val="Calibri"/>
      <family val="2"/>
    </font>
    <font>
      <sz val="11"/>
      <color rgb="FF000000"/>
      <name val="Calibri"/>
      <family val="2"/>
    </font>
    <font>
      <sz val="12"/>
      <color theme="0"/>
      <name val="Arial"/>
      <family val="2"/>
    </font>
    <font>
      <b/>
      <sz val="12"/>
      <color theme="4"/>
      <name val="Arial"/>
      <family val="2"/>
    </font>
    <font>
      <sz val="9"/>
      <color theme="8" tint="-0.249977111117893"/>
      <name val="arial"/>
      <family val="2"/>
    </font>
    <font>
      <b/>
      <sz val="9"/>
      <color theme="8" tint="-0.249977111117893"/>
      <name val="arial"/>
      <family val="2"/>
    </font>
    <font>
      <b/>
      <sz val="9"/>
      <color rgb="FFFF0000"/>
      <name val="arial"/>
      <family val="2"/>
    </font>
    <font>
      <sz val="9"/>
      <color theme="1"/>
      <name val="arial"/>
      <family val="2"/>
    </font>
    <font>
      <b/>
      <sz val="9"/>
      <color theme="1"/>
      <name val="arial"/>
      <family val="2"/>
    </font>
    <font>
      <sz val="9"/>
      <color rgb="FF00B0F0"/>
      <name val="arial"/>
      <family val="2"/>
    </font>
    <font>
      <i/>
      <sz val="12"/>
      <name val="Arial"/>
      <family val="2"/>
    </font>
    <font>
      <i/>
      <sz val="12"/>
      <color theme="1"/>
      <name val="arial"/>
      <family val="2"/>
    </font>
    <font>
      <i/>
      <sz val="14"/>
      <color rgb="FFFF0000"/>
      <name val="arial"/>
      <family val="2"/>
    </font>
    <font>
      <i/>
      <sz val="12"/>
      <color rgb="FFFF0000"/>
      <name val="arial"/>
      <family val="2"/>
    </font>
    <font>
      <b/>
      <sz val="16"/>
      <color rgb="FFFF0000"/>
      <name val="Arial"/>
      <family val="2"/>
    </font>
    <font>
      <sz val="16"/>
      <color theme="8" tint="-0.249977111117893"/>
      <name val="Arial"/>
      <family val="2"/>
    </font>
    <font>
      <sz val="14"/>
      <color rgb="FFFF0000"/>
      <name val="arial"/>
      <family val="2"/>
    </font>
    <font>
      <b/>
      <sz val="11"/>
      <color rgb="FFFF0000"/>
      <name val="Arial"/>
      <family val="2"/>
    </font>
    <font>
      <sz val="9"/>
      <color theme="8" tint="-0.499984740745262"/>
      <name val="arial"/>
      <family val="2"/>
    </font>
    <font>
      <sz val="14"/>
      <color theme="1"/>
      <name val="arial"/>
      <family val="2"/>
    </font>
    <font>
      <b/>
      <i/>
      <sz val="14"/>
      <color theme="1"/>
      <name val="arial"/>
      <family val="2"/>
    </font>
    <font>
      <u/>
      <sz val="11"/>
      <color theme="10"/>
      <name val="Calibri"/>
      <family val="2"/>
      <scheme val="minor"/>
    </font>
    <font>
      <u/>
      <sz val="14"/>
      <color theme="10"/>
      <name val="Calibri"/>
      <family val="2"/>
      <scheme val="minor"/>
    </font>
    <font>
      <sz val="11"/>
      <color rgb="FFFF0000"/>
      <name val="Calibri"/>
      <family val="2"/>
      <scheme val="minor"/>
    </font>
    <font>
      <b/>
      <sz val="11"/>
      <color theme="1"/>
      <name val="Calibri"/>
      <family val="2"/>
      <scheme val="minor"/>
    </font>
    <font>
      <b/>
      <u/>
      <sz val="12"/>
      <color theme="1"/>
      <name val="arial"/>
      <family val="2"/>
    </font>
    <font>
      <u/>
      <sz val="12"/>
      <color theme="1"/>
      <name val="arial"/>
      <family val="2"/>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b/>
      <sz val="16"/>
      <name val="Arial"/>
      <family val="2"/>
    </font>
    <font>
      <b/>
      <i/>
      <sz val="12"/>
      <color theme="8" tint="-0.249977111117893"/>
      <name val="Arial"/>
      <family val="2"/>
    </font>
    <font>
      <b/>
      <sz val="12"/>
      <color theme="8" tint="-0.499984740745262"/>
      <name val="Calibri"/>
      <family val="2"/>
      <scheme val="minor"/>
    </font>
    <font>
      <b/>
      <sz val="1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0C0C0"/>
        <bgColor rgb="FFC0C0C0"/>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top/>
      <bottom style="thin">
        <color indexed="6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rgb="FFFF0000"/>
      </left>
      <right style="thin">
        <color rgb="FFFF0000"/>
      </right>
      <top style="thin">
        <color rgb="FFFF0000"/>
      </top>
      <bottom style="thin">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s>
  <cellStyleXfs count="6">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7" fillId="3" borderId="0" applyNumberFormat="0" applyBorder="0" applyAlignment="0" applyProtection="0"/>
    <xf numFmtId="0" fontId="42" fillId="0" borderId="0" applyNumberFormat="0" applyFill="0" applyBorder="0" applyAlignment="0" applyProtection="0"/>
  </cellStyleXfs>
  <cellXfs count="367">
    <xf numFmtId="0" fontId="0" fillId="0" borderId="0" xfId="0"/>
    <xf numFmtId="0" fontId="8" fillId="0" borderId="5" xfId="0" applyFont="1" applyBorder="1" applyAlignment="1">
      <alignment vertical="center" wrapText="1"/>
    </xf>
    <xf numFmtId="0" fontId="8" fillId="0" borderId="5" xfId="0" quotePrefix="1" applyFont="1" applyBorder="1" applyAlignment="1">
      <alignment vertical="center" wrapText="1"/>
    </xf>
    <xf numFmtId="0" fontId="0" fillId="0" borderId="0" xfId="0" quotePrefix="1"/>
    <xf numFmtId="0" fontId="0" fillId="0" borderId="0" xfId="0" applyAlignment="1">
      <alignment wrapText="1"/>
    </xf>
    <xf numFmtId="0" fontId="10" fillId="0" borderId="0" xfId="0" applyFont="1" applyAlignment="1">
      <alignment horizontal="center"/>
    </xf>
    <xf numFmtId="0" fontId="5" fillId="0" borderId="0" xfId="0" applyFont="1"/>
    <xf numFmtId="0" fontId="21" fillId="6" borderId="1" xfId="0" applyFont="1" applyFill="1" applyBorder="1" applyAlignment="1">
      <alignment horizontal="center" vertical="center"/>
    </xf>
    <xf numFmtId="0" fontId="22" fillId="0" borderId="5" xfId="0" applyFont="1" applyBorder="1" applyAlignment="1">
      <alignment vertical="center" wrapText="1"/>
    </xf>
    <xf numFmtId="0" fontId="10" fillId="0" borderId="0" xfId="0" applyFont="1"/>
    <xf numFmtId="0" fontId="5" fillId="0" borderId="0" xfId="0" applyFont="1" applyAlignment="1">
      <alignment horizontal="left"/>
    </xf>
    <xf numFmtId="0" fontId="10" fillId="0" borderId="0" xfId="0" applyFont="1" applyAlignment="1">
      <alignment horizontal="left" wrapText="1"/>
    </xf>
    <xf numFmtId="168" fontId="5" fillId="0" borderId="0" xfId="0" applyNumberFormat="1" applyFont="1" applyAlignment="1">
      <alignment horizontal="left"/>
    </xf>
    <xf numFmtId="0" fontId="10" fillId="0" borderId="0" xfId="0" applyFont="1" applyAlignment="1">
      <alignment horizontal="left"/>
    </xf>
    <xf numFmtId="0" fontId="10" fillId="0" borderId="6" xfId="0" applyFont="1" applyBorder="1" applyAlignment="1">
      <alignment horizontal="left"/>
    </xf>
    <xf numFmtId="0" fontId="10" fillId="0" borderId="1" xfId="0" applyFont="1" applyBorder="1"/>
    <xf numFmtId="167" fontId="5" fillId="0" borderId="1" xfId="2" applyNumberFormat="1" applyFont="1" applyBorder="1" applyProtection="1"/>
    <xf numFmtId="44" fontId="5" fillId="0" borderId="0" xfId="2" applyFont="1" applyFill="1" applyProtection="1"/>
    <xf numFmtId="0" fontId="10" fillId="0" borderId="0" xfId="0" applyFont="1" applyAlignment="1">
      <alignment horizontal="left" vertical="top"/>
    </xf>
    <xf numFmtId="44" fontId="9" fillId="0" borderId="0" xfId="2" applyFont="1" applyFill="1" applyAlignment="1" applyProtection="1">
      <alignment horizontal="left" vertical="top"/>
    </xf>
    <xf numFmtId="0" fontId="5" fillId="0" borderId="0" xfId="0" applyFont="1" applyAlignment="1">
      <alignment horizontal="left" vertical="top"/>
    </xf>
    <xf numFmtId="0" fontId="10" fillId="0" borderId="0" xfId="0" applyFont="1" applyAlignment="1">
      <alignment horizontal="left" vertical="top" wrapText="1"/>
    </xf>
    <xf numFmtId="44" fontId="9" fillId="2" borderId="0" xfId="2" applyFont="1" applyFill="1" applyAlignment="1" applyProtection="1">
      <alignment horizontal="left" vertical="top"/>
      <protection locked="0"/>
    </xf>
    <xf numFmtId="0" fontId="9" fillId="2" borderId="0" xfId="0" applyFont="1" applyFill="1" applyProtection="1">
      <protection locked="0"/>
    </xf>
    <xf numFmtId="0" fontId="13" fillId="0" borderId="0" xfId="0" applyFont="1"/>
    <xf numFmtId="0" fontId="17" fillId="0" borderId="0" xfId="0" applyFont="1"/>
    <xf numFmtId="0" fontId="1" fillId="0" borderId="0" xfId="0" applyFont="1" applyAlignment="1">
      <alignment vertical="center" wrapText="1"/>
    </xf>
    <xf numFmtId="0" fontId="5" fillId="0" borderId="0" xfId="0" applyFont="1" applyAlignment="1">
      <alignment vertical="center" wrapText="1"/>
    </xf>
    <xf numFmtId="43" fontId="5" fillId="0" borderId="0" xfId="1" applyFont="1" applyProtection="1">
      <protection hidden="1"/>
    </xf>
    <xf numFmtId="0" fontId="5" fillId="0" borderId="0" xfId="0" applyFont="1" applyProtection="1">
      <protection hidden="1"/>
    </xf>
    <xf numFmtId="44" fontId="5" fillId="0" borderId="0" xfId="2" applyFont="1" applyProtection="1">
      <protection hidden="1"/>
    </xf>
    <xf numFmtId="0" fontId="10" fillId="0" borderId="0" xfId="0" applyFont="1" applyAlignment="1" applyProtection="1">
      <alignment horizontal="center"/>
      <protection hidden="1"/>
    </xf>
    <xf numFmtId="0" fontId="6" fillId="0" borderId="0" xfId="0" applyFont="1" applyProtection="1">
      <protection hidden="1"/>
    </xf>
    <xf numFmtId="0" fontId="10" fillId="0" borderId="0" xfId="0" applyFont="1" applyProtection="1">
      <protection hidden="1"/>
    </xf>
    <xf numFmtId="0" fontId="10" fillId="0" borderId="0" xfId="0" applyFont="1" applyAlignment="1" applyProtection="1">
      <alignment horizontal="left"/>
      <protection hidden="1"/>
    </xf>
    <xf numFmtId="0" fontId="9" fillId="0" borderId="0" xfId="0" applyFont="1" applyAlignment="1" applyProtection="1">
      <alignment horizontal="right"/>
      <protection hidden="1"/>
    </xf>
    <xf numFmtId="0" fontId="11" fillId="0" borderId="0" xfId="0" applyFont="1" applyProtection="1">
      <protection hidden="1"/>
    </xf>
    <xf numFmtId="167" fontId="11" fillId="0" borderId="0" xfId="0" applyNumberFormat="1" applyFont="1" applyProtection="1">
      <protection hidden="1"/>
    </xf>
    <xf numFmtId="10" fontId="9" fillId="0" borderId="0" xfId="3" applyNumberFormat="1" applyFont="1" applyFill="1" applyBorder="1" applyAlignment="1" applyProtection="1">
      <alignment horizontal="right"/>
      <protection hidden="1"/>
    </xf>
    <xf numFmtId="10" fontId="9" fillId="0" borderId="0" xfId="3" applyNumberFormat="1" applyFont="1" applyFill="1" applyBorder="1" applyAlignment="1" applyProtection="1">
      <alignment horizontal="left"/>
      <protection hidden="1"/>
    </xf>
    <xf numFmtId="168" fontId="9" fillId="0" borderId="0" xfId="1" applyNumberFormat="1" applyFont="1" applyFill="1" applyBorder="1" applyAlignment="1" applyProtection="1">
      <alignment horizontal="right"/>
      <protection hidden="1"/>
    </xf>
    <xf numFmtId="0" fontId="14" fillId="0" borderId="0" xfId="0" applyFont="1" applyAlignment="1" applyProtection="1">
      <alignment horizontal="left" vertical="top" wrapText="1"/>
      <protection hidden="1"/>
    </xf>
    <xf numFmtId="165" fontId="5" fillId="0" borderId="0" xfId="0" applyNumberFormat="1" applyFont="1" applyAlignment="1" applyProtection="1">
      <alignment horizontal="right"/>
      <protection hidden="1"/>
    </xf>
    <xf numFmtId="44" fontId="13" fillId="0" borderId="0" xfId="2" applyFont="1" applyFill="1" applyBorder="1" applyAlignment="1" applyProtection="1">
      <alignment horizontal="left"/>
      <protection hidden="1"/>
    </xf>
    <xf numFmtId="44" fontId="9" fillId="0" borderId="0" xfId="2" applyFont="1" applyFill="1" applyBorder="1" applyAlignment="1" applyProtection="1">
      <alignment horizontal="right"/>
      <protection hidden="1"/>
    </xf>
    <xf numFmtId="5" fontId="5" fillId="0" borderId="0" xfId="2" applyNumberFormat="1" applyFont="1" applyFill="1" applyBorder="1" applyAlignment="1" applyProtection="1">
      <alignment horizontal="right" vertical="top"/>
      <protection hidden="1"/>
    </xf>
    <xf numFmtId="8" fontId="24" fillId="0" borderId="0" xfId="1" applyNumberFormat="1" applyFont="1" applyFill="1" applyBorder="1" applyAlignment="1" applyProtection="1">
      <alignment horizontal="left"/>
      <protection hidden="1"/>
    </xf>
    <xf numFmtId="8" fontId="9" fillId="0" borderId="0" xfId="1" applyNumberFormat="1" applyFont="1" applyFill="1" applyBorder="1" applyAlignment="1" applyProtection="1">
      <alignment horizontal="right"/>
      <protection hidden="1"/>
    </xf>
    <xf numFmtId="166" fontId="5" fillId="0" borderId="0" xfId="1" applyNumberFormat="1" applyFont="1" applyFill="1" applyBorder="1" applyAlignment="1" applyProtection="1">
      <alignment horizontal="right"/>
      <protection hidden="1"/>
    </xf>
    <xf numFmtId="166" fontId="10" fillId="0" borderId="0" xfId="1" applyNumberFormat="1" applyFont="1" applyFill="1" applyBorder="1" applyAlignment="1" applyProtection="1">
      <alignment horizontal="right"/>
      <protection hidden="1"/>
    </xf>
    <xf numFmtId="0" fontId="5" fillId="0" borderId="0" xfId="0" applyFont="1" applyAlignment="1" applyProtection="1">
      <alignment horizontal="right"/>
      <protection hidden="1"/>
    </xf>
    <xf numFmtId="8" fontId="5" fillId="0" borderId="0" xfId="1" applyNumberFormat="1" applyFont="1" applyProtection="1">
      <protection hidden="1"/>
    </xf>
    <xf numFmtId="0" fontId="10" fillId="5" borderId="1" xfId="0" applyFont="1" applyFill="1" applyBorder="1" applyAlignment="1" applyProtection="1">
      <alignment horizontal="center" wrapText="1"/>
      <protection hidden="1"/>
    </xf>
    <xf numFmtId="43" fontId="10" fillId="5" borderId="1" xfId="1" applyFont="1" applyFill="1" applyBorder="1" applyAlignment="1" applyProtection="1">
      <alignment horizontal="center" wrapText="1"/>
      <protection hidden="1"/>
    </xf>
    <xf numFmtId="44" fontId="14" fillId="5" borderId="1" xfId="2" applyFont="1" applyFill="1" applyBorder="1" applyAlignment="1" applyProtection="1">
      <alignment horizontal="center" wrapText="1"/>
      <protection hidden="1"/>
    </xf>
    <xf numFmtId="0" fontId="1" fillId="0" borderId="0" xfId="0" applyFont="1" applyProtection="1">
      <protection hidden="1"/>
    </xf>
    <xf numFmtId="165" fontId="5" fillId="5" borderId="1" xfId="0" applyNumberFormat="1" applyFont="1" applyFill="1" applyBorder="1" applyAlignment="1" applyProtection="1">
      <alignment horizontal="left"/>
      <protection hidden="1"/>
    </xf>
    <xf numFmtId="43" fontId="5" fillId="0" borderId="1" xfId="1" applyFont="1" applyBorder="1" applyProtection="1">
      <protection hidden="1"/>
    </xf>
    <xf numFmtId="44" fontId="5" fillId="0" borderId="1" xfId="2" applyFont="1" applyBorder="1" applyProtection="1">
      <protection hidden="1"/>
    </xf>
    <xf numFmtId="44" fontId="5" fillId="0" borderId="1" xfId="0" applyNumberFormat="1" applyFont="1" applyBorder="1" applyProtection="1">
      <protection hidden="1"/>
    </xf>
    <xf numFmtId="44" fontId="1" fillId="0" borderId="1" xfId="2" applyFont="1" applyBorder="1" applyProtection="1">
      <protection hidden="1"/>
    </xf>
    <xf numFmtId="43" fontId="1" fillId="0" borderId="0" xfId="1" applyFont="1" applyBorder="1" applyProtection="1">
      <protection hidden="1"/>
    </xf>
    <xf numFmtId="44" fontId="5" fillId="0" borderId="1" xfId="2" applyFont="1" applyFill="1" applyBorder="1" applyProtection="1">
      <protection hidden="1"/>
    </xf>
    <xf numFmtId="0" fontId="9" fillId="0" borderId="0" xfId="0" applyFont="1" applyAlignment="1" applyProtection="1">
      <alignment horizontal="center"/>
      <protection hidden="1"/>
    </xf>
    <xf numFmtId="167" fontId="6" fillId="0" borderId="0" xfId="2" applyNumberFormat="1" applyFont="1" applyProtection="1">
      <protection hidden="1"/>
    </xf>
    <xf numFmtId="0" fontId="14" fillId="0" borderId="7" xfId="0" applyFont="1" applyBorder="1" applyAlignment="1" applyProtection="1">
      <alignment horizontal="left" vertical="top" wrapText="1"/>
      <protection hidden="1"/>
    </xf>
    <xf numFmtId="0" fontId="9" fillId="0" borderId="0" xfId="0" applyFont="1" applyProtection="1">
      <protection hidden="1"/>
    </xf>
    <xf numFmtId="167" fontId="14" fillId="0" borderId="0" xfId="0" applyNumberFormat="1" applyFont="1" applyAlignment="1" applyProtection="1">
      <alignment horizontal="left" vertical="top" wrapText="1"/>
      <protection hidden="1"/>
    </xf>
    <xf numFmtId="167" fontId="16" fillId="0" borderId="0" xfId="0" applyNumberFormat="1" applyFont="1" applyProtection="1">
      <protection hidden="1"/>
    </xf>
    <xf numFmtId="167" fontId="15" fillId="0" borderId="0" xfId="0" applyNumberFormat="1" applyFont="1" applyProtection="1">
      <protection hidden="1"/>
    </xf>
    <xf numFmtId="167" fontId="15" fillId="0" borderId="0" xfId="2" applyNumberFormat="1" applyFont="1" applyProtection="1">
      <protection hidden="1"/>
    </xf>
    <xf numFmtId="167" fontId="15" fillId="0" borderId="0" xfId="0" applyNumberFormat="1" applyFont="1" applyAlignment="1" applyProtection="1">
      <alignment horizontal="left"/>
      <protection hidden="1"/>
    </xf>
    <xf numFmtId="167" fontId="15" fillId="0" borderId="0" xfId="2" applyNumberFormat="1" applyFont="1" applyBorder="1" applyProtection="1">
      <protection hidden="1"/>
    </xf>
    <xf numFmtId="0" fontId="20" fillId="0" borderId="0" xfId="0" applyFont="1" applyProtection="1">
      <protection hidden="1"/>
    </xf>
    <xf numFmtId="167" fontId="13" fillId="0" borderId="0" xfId="0" applyNumberFormat="1" applyFont="1" applyProtection="1">
      <protection hidden="1"/>
    </xf>
    <xf numFmtId="0" fontId="4" fillId="0" borderId="0" xfId="0" applyFont="1" applyProtection="1">
      <protection hidden="1"/>
    </xf>
    <xf numFmtId="0" fontId="3" fillId="0" borderId="0" xfId="0" applyFont="1" applyProtection="1">
      <protection hidden="1"/>
    </xf>
    <xf numFmtId="167" fontId="15" fillId="0" borderId="0" xfId="2" applyNumberFormat="1" applyFont="1" applyFill="1" applyBorder="1" applyProtection="1">
      <protection hidden="1"/>
    </xf>
    <xf numFmtId="167" fontId="13" fillId="0" borderId="0" xfId="2" applyNumberFormat="1" applyFont="1" applyFill="1" applyBorder="1" applyProtection="1">
      <protection hidden="1"/>
    </xf>
    <xf numFmtId="167" fontId="12" fillId="0" borderId="0" xfId="0" applyNumberFormat="1" applyFont="1" applyProtection="1">
      <protection hidden="1"/>
    </xf>
    <xf numFmtId="167" fontId="13" fillId="0" borderId="0" xfId="2" applyNumberFormat="1" applyFont="1" applyProtection="1">
      <protection hidden="1"/>
    </xf>
    <xf numFmtId="167" fontId="6" fillId="0" borderId="0" xfId="2" applyNumberFormat="1" applyFont="1" applyBorder="1" applyProtection="1">
      <protection hidden="1"/>
    </xf>
    <xf numFmtId="0" fontId="9" fillId="0" borderId="0" xfId="0" applyFont="1" applyAlignment="1" applyProtection="1">
      <alignment horizontal="left"/>
      <protection hidden="1"/>
    </xf>
    <xf numFmtId="167" fontId="1" fillId="0" borderId="0" xfId="0" applyNumberFormat="1" applyFont="1" applyProtection="1">
      <protection hidden="1"/>
    </xf>
    <xf numFmtId="44" fontId="1" fillId="0" borderId="0" xfId="2" applyFont="1" applyProtection="1">
      <protection hidden="1"/>
    </xf>
    <xf numFmtId="7" fontId="1" fillId="0" borderId="0" xfId="0" applyNumberFormat="1" applyFont="1" applyProtection="1">
      <protection hidden="1"/>
    </xf>
    <xf numFmtId="0" fontId="25" fillId="8" borderId="1" xfId="0" applyFont="1" applyFill="1" applyBorder="1"/>
    <xf numFmtId="0" fontId="25" fillId="8" borderId="1" xfId="0" applyFont="1" applyFill="1" applyBorder="1" applyProtection="1">
      <protection hidden="1"/>
    </xf>
    <xf numFmtId="165" fontId="25" fillId="8" borderId="1" xfId="0" applyNumberFormat="1" applyFont="1" applyFill="1" applyBorder="1" applyAlignment="1">
      <alignment horizontal="left"/>
    </xf>
    <xf numFmtId="7" fontId="25" fillId="8" borderId="1" xfId="0" applyNumberFormat="1" applyFont="1" applyFill="1" applyBorder="1"/>
    <xf numFmtId="43" fontId="26" fillId="0" borderId="8" xfId="1" applyFont="1" applyBorder="1" applyProtection="1">
      <protection hidden="1"/>
    </xf>
    <xf numFmtId="14" fontId="9" fillId="0" borderId="0" xfId="0" applyNumberFormat="1" applyFont="1" applyAlignment="1" applyProtection="1">
      <alignment horizontal="center"/>
      <protection hidden="1"/>
    </xf>
    <xf numFmtId="0" fontId="28" fillId="0" borderId="0" xfId="0" applyFont="1" applyProtection="1">
      <protection hidden="1"/>
    </xf>
    <xf numFmtId="43" fontId="28" fillId="0" borderId="0" xfId="1" applyFont="1" applyProtection="1">
      <protection hidden="1"/>
    </xf>
    <xf numFmtId="0" fontId="29" fillId="0" borderId="0" xfId="0" applyFont="1" applyAlignment="1" applyProtection="1">
      <alignment horizontal="center"/>
      <protection hidden="1"/>
    </xf>
    <xf numFmtId="43" fontId="29" fillId="0" borderId="0" xfId="1" applyFont="1" applyBorder="1" applyAlignment="1" applyProtection="1">
      <alignment horizontal="center"/>
      <protection hidden="1"/>
    </xf>
    <xf numFmtId="0" fontId="29" fillId="0" borderId="0" xfId="0" applyFont="1" applyProtection="1">
      <protection hidden="1"/>
    </xf>
    <xf numFmtId="0" fontId="30" fillId="0" borderId="0" xfId="0" applyFont="1" applyProtection="1">
      <protection hidden="1"/>
    </xf>
    <xf numFmtId="43" fontId="30" fillId="0" borderId="0" xfId="1" applyFont="1" applyProtection="1">
      <protection hidden="1"/>
    </xf>
    <xf numFmtId="0" fontId="27" fillId="0" borderId="0" xfId="0" applyFont="1" applyAlignment="1" applyProtection="1">
      <alignment horizontal="left" vertical="top" wrapText="1"/>
      <protection hidden="1"/>
    </xf>
    <xf numFmtId="0" fontId="28" fillId="0" borderId="0" xfId="0" applyFont="1" applyAlignment="1" applyProtection="1">
      <alignment wrapText="1"/>
      <protection hidden="1"/>
    </xf>
    <xf numFmtId="43" fontId="27" fillId="0" borderId="0" xfId="1" applyFont="1" applyAlignment="1" applyProtection="1">
      <alignment horizontal="left" vertical="top" wrapText="1"/>
      <protection hidden="1"/>
    </xf>
    <xf numFmtId="14" fontId="28" fillId="0" borderId="0" xfId="0" applyNumberFormat="1" applyFont="1" applyProtection="1">
      <protection hidden="1"/>
    </xf>
    <xf numFmtId="44" fontId="28" fillId="0" borderId="0" xfId="0" applyNumberFormat="1" applyFont="1" applyProtection="1">
      <protection hidden="1"/>
    </xf>
    <xf numFmtId="43" fontId="28" fillId="0" borderId="0" xfId="1" applyFont="1" applyFill="1" applyProtection="1">
      <protection hidden="1"/>
    </xf>
    <xf numFmtId="0" fontId="27" fillId="9" borderId="8" xfId="0" quotePrefix="1" applyFont="1" applyFill="1" applyBorder="1" applyProtection="1">
      <protection hidden="1"/>
    </xf>
    <xf numFmtId="0" fontId="26" fillId="9" borderId="8" xfId="0" applyFont="1" applyFill="1" applyBorder="1" applyAlignment="1" applyProtection="1">
      <alignment horizontal="center"/>
      <protection hidden="1"/>
    </xf>
    <xf numFmtId="0" fontId="27" fillId="9" borderId="8" xfId="0" applyFont="1" applyFill="1" applyBorder="1" applyAlignment="1" applyProtection="1">
      <alignment horizontal="right"/>
      <protection hidden="1"/>
    </xf>
    <xf numFmtId="14" fontId="27" fillId="9" borderId="8" xfId="0" applyNumberFormat="1" applyFont="1" applyFill="1" applyBorder="1" applyProtection="1">
      <protection hidden="1"/>
    </xf>
    <xf numFmtId="14" fontId="30" fillId="0" borderId="0" xfId="0" applyNumberFormat="1" applyFont="1" applyProtection="1">
      <protection hidden="1"/>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167" fontId="14" fillId="5" borderId="0" xfId="0" applyNumberFormat="1" applyFont="1" applyFill="1"/>
    <xf numFmtId="167" fontId="15" fillId="5" borderId="0" xfId="0" applyNumberFormat="1" applyFont="1" applyFill="1"/>
    <xf numFmtId="167" fontId="15" fillId="5" borderId="0" xfId="2" applyNumberFormat="1" applyFont="1" applyFill="1" applyProtection="1"/>
    <xf numFmtId="167" fontId="15" fillId="5" borderId="0" xfId="0" applyNumberFormat="1" applyFont="1" applyFill="1" applyAlignment="1">
      <alignment horizontal="left"/>
    </xf>
    <xf numFmtId="167" fontId="31" fillId="0" borderId="0" xfId="0" applyNumberFormat="1" applyFont="1" applyProtection="1">
      <protection hidden="1"/>
    </xf>
    <xf numFmtId="167" fontId="31" fillId="0" borderId="0" xfId="0" quotePrefix="1" applyNumberFormat="1" applyFont="1" applyAlignment="1" applyProtection="1">
      <alignment horizontal="left"/>
      <protection hidden="1"/>
    </xf>
    <xf numFmtId="0" fontId="32" fillId="0" borderId="0" xfId="0" applyFont="1" applyProtection="1">
      <protection hidden="1"/>
    </xf>
    <xf numFmtId="0" fontId="8" fillId="0" borderId="5" xfId="0" applyFont="1" applyBorder="1" applyAlignment="1">
      <alignment vertical="center"/>
    </xf>
    <xf numFmtId="0" fontId="9" fillId="0" borderId="9" xfId="0" applyFont="1" applyBorder="1" applyAlignment="1">
      <alignment horizontal="center"/>
    </xf>
    <xf numFmtId="0" fontId="18" fillId="0" borderId="0" xfId="0" applyFont="1" applyAlignment="1" applyProtection="1">
      <alignment vertical="center"/>
      <protection hidden="1"/>
    </xf>
    <xf numFmtId="10" fontId="9" fillId="0" borderId="7" xfId="3" applyNumberFormat="1" applyFont="1" applyFill="1" applyBorder="1" applyAlignment="1" applyProtection="1">
      <alignment vertical="center"/>
      <protection hidden="1"/>
    </xf>
    <xf numFmtId="10" fontId="34" fillId="0" borderId="7" xfId="3" applyNumberFormat="1" applyFont="1" applyFill="1" applyBorder="1" applyAlignment="1" applyProtection="1">
      <protection hidden="1"/>
    </xf>
    <xf numFmtId="0" fontId="35" fillId="5" borderId="0" xfId="0" applyFont="1" applyFill="1" applyAlignment="1">
      <alignment horizontal="left" vertical="center"/>
    </xf>
    <xf numFmtId="167" fontId="35" fillId="5" borderId="0" xfId="0" applyNumberFormat="1" applyFont="1" applyFill="1" applyAlignment="1">
      <alignment vertical="center"/>
    </xf>
    <xf numFmtId="167" fontId="36" fillId="5" borderId="0" xfId="0" applyNumberFormat="1" applyFont="1" applyFill="1" applyAlignment="1">
      <alignment vertical="center"/>
    </xf>
    <xf numFmtId="167" fontId="36" fillId="5" borderId="0" xfId="2" applyNumberFormat="1" applyFont="1" applyFill="1" applyAlignment="1" applyProtection="1">
      <alignment vertical="center"/>
    </xf>
    <xf numFmtId="167" fontId="36" fillId="5" borderId="0" xfId="0" applyNumberFormat="1" applyFont="1" applyFill="1" applyAlignment="1">
      <alignment horizontal="left" vertical="center"/>
    </xf>
    <xf numFmtId="0" fontId="35" fillId="0" borderId="0" xfId="0" applyFont="1" applyAlignment="1">
      <alignment horizontal="left" wrapText="1"/>
    </xf>
    <xf numFmtId="167" fontId="33" fillId="0" borderId="0" xfId="0" applyNumberFormat="1" applyFont="1" applyAlignment="1">
      <alignment horizontal="left"/>
    </xf>
    <xf numFmtId="0" fontId="35" fillId="0" borderId="0" xfId="0" applyFont="1" applyAlignment="1">
      <alignment horizontal="left" vertical="center"/>
    </xf>
    <xf numFmtId="167" fontId="15" fillId="0" borderId="0" xfId="0" applyNumberFormat="1" applyFont="1"/>
    <xf numFmtId="167" fontId="15" fillId="0" borderId="0" xfId="2" applyNumberFormat="1" applyFont="1" applyFill="1" applyProtection="1"/>
    <xf numFmtId="167" fontId="15" fillId="0" borderId="0" xfId="0" applyNumberFormat="1" applyFont="1" applyAlignment="1">
      <alignment horizontal="left"/>
    </xf>
    <xf numFmtId="167" fontId="35" fillId="0" borderId="0" xfId="0" applyNumberFormat="1" applyFont="1" applyAlignment="1">
      <alignment vertical="center"/>
    </xf>
    <xf numFmtId="167" fontId="36" fillId="0" borderId="0" xfId="0" applyNumberFormat="1" applyFont="1" applyAlignment="1">
      <alignment vertical="center"/>
    </xf>
    <xf numFmtId="167" fontId="36" fillId="0" borderId="0" xfId="2" applyNumberFormat="1" applyFont="1" applyFill="1" applyAlignment="1" applyProtection="1">
      <alignment vertical="center"/>
    </xf>
    <xf numFmtId="167" fontId="36" fillId="0" borderId="0" xfId="0" applyNumberFormat="1" applyFont="1" applyAlignment="1">
      <alignment horizontal="left" vertical="center"/>
    </xf>
    <xf numFmtId="0" fontId="37" fillId="0" borderId="0" xfId="0" applyFont="1" applyAlignment="1">
      <alignment horizontal="center"/>
    </xf>
    <xf numFmtId="167" fontId="13" fillId="0" borderId="0" xfId="0" applyNumberFormat="1" applyFont="1" applyAlignment="1" applyProtection="1">
      <alignment horizontal="left"/>
      <protection hidden="1"/>
    </xf>
    <xf numFmtId="167" fontId="13" fillId="0" borderId="0" xfId="2" applyNumberFormat="1" applyFont="1" applyBorder="1" applyProtection="1">
      <protection hidden="1"/>
    </xf>
    <xf numFmtId="167" fontId="13" fillId="0" borderId="0" xfId="2" applyNumberFormat="1" applyFont="1" applyBorder="1" applyAlignment="1" applyProtection="1">
      <protection hidden="1"/>
    </xf>
    <xf numFmtId="0" fontId="13" fillId="0" borderId="0" xfId="0" applyFont="1" applyProtection="1">
      <protection hidden="1"/>
    </xf>
    <xf numFmtId="167" fontId="13" fillId="0" borderId="0" xfId="2" applyNumberFormat="1" applyFont="1" applyFill="1" applyBorder="1" applyAlignment="1" applyProtection="1">
      <protection hidden="1"/>
    </xf>
    <xf numFmtId="0" fontId="9" fillId="0" borderId="0" xfId="0" applyFont="1" applyAlignment="1">
      <alignment horizontal="center"/>
    </xf>
    <xf numFmtId="0" fontId="38" fillId="4" borderId="16" xfId="0" applyFont="1" applyFill="1" applyBorder="1" applyAlignment="1" applyProtection="1">
      <alignment horizontal="center" wrapText="1"/>
      <protection hidden="1"/>
    </xf>
    <xf numFmtId="0" fontId="38" fillId="4" borderId="17" xfId="0" applyFont="1" applyFill="1" applyBorder="1" applyAlignment="1" applyProtection="1">
      <alignment horizontal="center" wrapText="1"/>
      <protection hidden="1"/>
    </xf>
    <xf numFmtId="0" fontId="38" fillId="4" borderId="18" xfId="0" applyFont="1" applyFill="1" applyBorder="1" applyAlignment="1" applyProtection="1">
      <alignment horizontal="center" wrapText="1"/>
      <protection hidden="1"/>
    </xf>
    <xf numFmtId="44" fontId="9" fillId="2" borderId="1" xfId="2" applyFont="1" applyFill="1" applyBorder="1" applyProtection="1">
      <protection locked="0"/>
    </xf>
    <xf numFmtId="0" fontId="39" fillId="0" borderId="1" xfId="0" applyFont="1" applyBorder="1" applyAlignment="1" applyProtection="1">
      <alignment wrapText="1"/>
      <protection hidden="1"/>
    </xf>
    <xf numFmtId="0" fontId="14" fillId="4" borderId="2" xfId="0" applyFont="1" applyFill="1" applyBorder="1" applyProtection="1">
      <protection hidden="1"/>
    </xf>
    <xf numFmtId="168" fontId="9" fillId="2" borderId="2" xfId="1" applyNumberFormat="1" applyFont="1" applyFill="1" applyBorder="1" applyAlignment="1" applyProtection="1">
      <alignment horizontal="center"/>
      <protection locked="0" hidden="1"/>
    </xf>
    <xf numFmtId="0" fontId="9" fillId="2" borderId="1" xfId="0" applyFont="1" applyFill="1" applyBorder="1" applyAlignment="1" applyProtection="1">
      <alignment horizontal="right"/>
      <protection locked="0" hidden="1"/>
    </xf>
    <xf numFmtId="169" fontId="9" fillId="2" borderId="19" xfId="0" applyNumberFormat="1" applyFont="1" applyFill="1" applyBorder="1" applyAlignment="1" applyProtection="1">
      <alignment horizontal="center" wrapText="1"/>
      <protection locked="0" hidden="1"/>
    </xf>
    <xf numFmtId="169" fontId="9" fillId="2" borderId="20" xfId="0" applyNumberFormat="1" applyFont="1" applyFill="1" applyBorder="1" applyAlignment="1" applyProtection="1">
      <alignment horizontal="center" wrapText="1"/>
      <protection locked="0" hidden="1"/>
    </xf>
    <xf numFmtId="169" fontId="9" fillId="2" borderId="21" xfId="0" applyNumberFormat="1" applyFont="1" applyFill="1" applyBorder="1" applyAlignment="1" applyProtection="1">
      <alignment horizontal="center" wrapText="1"/>
      <protection locked="0" hidden="1"/>
    </xf>
    <xf numFmtId="44" fontId="9" fillId="2" borderId="1" xfId="2" applyFont="1" applyFill="1" applyBorder="1" applyProtection="1">
      <protection locked="0" hidden="1"/>
    </xf>
    <xf numFmtId="167" fontId="34" fillId="0" borderId="0" xfId="0" applyNumberFormat="1" applyFont="1" applyAlignment="1" applyProtection="1">
      <alignment horizontal="left" wrapText="1"/>
      <protection hidden="1"/>
    </xf>
    <xf numFmtId="0" fontId="18" fillId="0" borderId="0" xfId="2" applyNumberFormat="1" applyFont="1" applyAlignment="1" applyProtection="1">
      <alignment horizontal="left" vertical="top" wrapText="1"/>
      <protection hidden="1"/>
    </xf>
    <xf numFmtId="0" fontId="1" fillId="0" borderId="0" xfId="0" applyFont="1"/>
    <xf numFmtId="0" fontId="25" fillId="8" borderId="1" xfId="0" applyFont="1" applyFill="1" applyBorder="1" applyAlignment="1">
      <alignment vertical="center" wrapText="1"/>
    </xf>
    <xf numFmtId="0" fontId="25" fillId="0" borderId="1" xfId="0" applyFont="1" applyBorder="1"/>
    <xf numFmtId="167" fontId="34" fillId="0" borderId="0" xfId="0" applyNumberFormat="1" applyFont="1"/>
    <xf numFmtId="7" fontId="28" fillId="0" borderId="0" xfId="0" applyNumberFormat="1" applyFont="1" applyProtection="1">
      <protection hidden="1"/>
    </xf>
    <xf numFmtId="10" fontId="9" fillId="0" borderId="0" xfId="3" applyNumberFormat="1" applyFont="1" applyFill="1" applyBorder="1" applyAlignment="1" applyProtection="1">
      <alignment vertical="center"/>
      <protection hidden="1"/>
    </xf>
    <xf numFmtId="0" fontId="28" fillId="0" borderId="2" xfId="0" applyFont="1" applyBorder="1" applyProtection="1">
      <protection hidden="1"/>
    </xf>
    <xf numFmtId="14" fontId="27" fillId="0" borderId="4" xfId="0" applyNumberFormat="1" applyFont="1" applyBorder="1" applyAlignment="1" applyProtection="1">
      <alignment horizontal="center"/>
      <protection hidden="1"/>
    </xf>
    <xf numFmtId="0" fontId="27" fillId="0" borderId="1" xfId="0" applyFont="1" applyBorder="1" applyAlignment="1" applyProtection="1">
      <alignment horizontal="center"/>
      <protection hidden="1"/>
    </xf>
    <xf numFmtId="165" fontId="1" fillId="0" borderId="0" xfId="0" applyNumberFormat="1" applyFont="1" applyAlignment="1" applyProtection="1">
      <alignment horizontal="right"/>
      <protection hidden="1"/>
    </xf>
    <xf numFmtId="5" fontId="1" fillId="0" borderId="0" xfId="2" applyNumberFormat="1" applyFont="1" applyFill="1" applyBorder="1" applyAlignment="1" applyProtection="1">
      <alignment horizontal="right" vertical="top"/>
      <protection hidden="1"/>
    </xf>
    <xf numFmtId="166" fontId="1" fillId="0" borderId="0" xfId="1" applyNumberFormat="1" applyFont="1" applyFill="1" applyBorder="1" applyAlignment="1" applyProtection="1">
      <alignment horizontal="right"/>
      <protection hidden="1"/>
    </xf>
    <xf numFmtId="0" fontId="1" fillId="0" borderId="0" xfId="0" applyFont="1" applyAlignment="1" applyProtection="1">
      <alignment horizontal="right"/>
      <protection hidden="1"/>
    </xf>
    <xf numFmtId="8" fontId="1" fillId="0" borderId="0" xfId="1" applyNumberFormat="1" applyFont="1" applyProtection="1">
      <protection hidden="1"/>
    </xf>
    <xf numFmtId="43" fontId="1" fillId="0" borderId="0" xfId="1" applyFont="1" applyProtection="1">
      <protection hidden="1"/>
    </xf>
    <xf numFmtId="165" fontId="1" fillId="5" borderId="1" xfId="0" applyNumberFormat="1" applyFont="1" applyFill="1" applyBorder="1" applyAlignment="1" applyProtection="1">
      <alignment horizontal="left"/>
      <protection hidden="1"/>
    </xf>
    <xf numFmtId="43" fontId="1" fillId="0" borderId="1" xfId="1" applyFont="1" applyBorder="1" applyProtection="1">
      <protection hidden="1"/>
    </xf>
    <xf numFmtId="44" fontId="1" fillId="0" borderId="1" xfId="0" applyNumberFormat="1" applyFont="1" applyBorder="1" applyProtection="1">
      <protection hidden="1"/>
    </xf>
    <xf numFmtId="44" fontId="1" fillId="0" borderId="1" xfId="2" applyFont="1" applyFill="1" applyBorder="1" applyProtection="1">
      <protection hidden="1"/>
    </xf>
    <xf numFmtId="0" fontId="46" fillId="0" borderId="0" xfId="0" applyFont="1" applyAlignment="1">
      <alignment horizontal="center"/>
    </xf>
    <xf numFmtId="0" fontId="46" fillId="0" borderId="0" xfId="0" applyFont="1"/>
    <xf numFmtId="0" fontId="47" fillId="0" borderId="0" xfId="0" applyFont="1"/>
    <xf numFmtId="0" fontId="16" fillId="0" borderId="0" xfId="0" applyFont="1" applyAlignment="1">
      <alignment horizontal="center"/>
    </xf>
    <xf numFmtId="0" fontId="1" fillId="0" borderId="0" xfId="0" applyFont="1" applyAlignment="1">
      <alignment horizontal="left"/>
    </xf>
    <xf numFmtId="44" fontId="1" fillId="0" borderId="0" xfId="0" applyNumberFormat="1" applyFont="1"/>
    <xf numFmtId="44" fontId="14" fillId="2" borderId="1" xfId="2" applyFont="1" applyFill="1" applyBorder="1" applyProtection="1">
      <protection locked="0" hidden="1"/>
    </xf>
    <xf numFmtId="44" fontId="10" fillId="0" borderId="1" xfId="2" applyFont="1" applyBorder="1" applyProtection="1">
      <protection hidden="1"/>
    </xf>
    <xf numFmtId="44" fontId="10" fillId="0" borderId="1" xfId="2" applyFont="1" applyFill="1" applyBorder="1" applyProtection="1">
      <protection hidden="1"/>
    </xf>
    <xf numFmtId="167" fontId="1" fillId="0" borderId="0" xfId="2" applyNumberFormat="1" applyFont="1" applyProtection="1">
      <protection hidden="1"/>
    </xf>
    <xf numFmtId="167" fontId="1" fillId="0" borderId="0" xfId="2" applyNumberFormat="1" applyFont="1" applyBorder="1" applyProtection="1">
      <protection hidden="1"/>
    </xf>
    <xf numFmtId="168" fontId="1" fillId="0" borderId="0" xfId="0" applyNumberFormat="1" applyFont="1" applyAlignment="1">
      <alignment horizontal="left"/>
    </xf>
    <xf numFmtId="167" fontId="1" fillId="0" borderId="1" xfId="2" applyNumberFormat="1" applyFont="1" applyBorder="1" applyProtection="1"/>
    <xf numFmtId="44" fontId="1" fillId="0" borderId="0" xfId="2" applyFont="1" applyFill="1" applyProtection="1"/>
    <xf numFmtId="0" fontId="1" fillId="0" borderId="0" xfId="0" applyFont="1" applyAlignment="1">
      <alignment horizontal="left" vertical="top"/>
    </xf>
    <xf numFmtId="0" fontId="45" fillId="0" borderId="0" xfId="0" applyFont="1"/>
    <xf numFmtId="0" fontId="48" fillId="10" borderId="0" xfId="0" applyFont="1" applyFill="1"/>
    <xf numFmtId="0" fontId="0" fillId="10" borderId="0" xfId="0" applyFill="1"/>
    <xf numFmtId="0" fontId="48" fillId="10" borderId="0" xfId="0" applyFont="1" applyFill="1" applyAlignment="1">
      <alignment horizontal="left" vertical="top"/>
    </xf>
    <xf numFmtId="0" fontId="0" fillId="10"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8" fillId="0" borderId="0" xfId="0" applyFont="1" applyAlignment="1">
      <alignment horizontal="left" vertical="top"/>
    </xf>
    <xf numFmtId="0" fontId="49" fillId="0" borderId="0" xfId="0" applyFont="1" applyAlignment="1">
      <alignment vertical="top" wrapText="1"/>
    </xf>
    <xf numFmtId="49" fontId="0" fillId="0" borderId="0" xfId="0" applyNumberFormat="1" applyAlignment="1">
      <alignment horizontal="left"/>
    </xf>
    <xf numFmtId="49" fontId="50" fillId="0" borderId="0" xfId="0" applyNumberFormat="1" applyFont="1" applyAlignment="1">
      <alignment horizontal="left"/>
    </xf>
    <xf numFmtId="0" fontId="48" fillId="0" borderId="0" xfId="0" applyFont="1"/>
    <xf numFmtId="170" fontId="0" fillId="0" borderId="0" xfId="0" applyNumberFormat="1"/>
    <xf numFmtId="0" fontId="0" fillId="0" borderId="22" xfId="0" applyBorder="1"/>
    <xf numFmtId="170" fontId="44" fillId="0" borderId="22" xfId="0" applyNumberFormat="1" applyFont="1" applyBorder="1"/>
    <xf numFmtId="0" fontId="44" fillId="0" borderId="0" xfId="0" applyFont="1"/>
    <xf numFmtId="0" fontId="51" fillId="0" borderId="0" xfId="0" applyFont="1"/>
    <xf numFmtId="170" fontId="44" fillId="0" borderId="0" xfId="0" applyNumberFormat="1" applyFont="1"/>
    <xf numFmtId="170" fontId="0" fillId="0" borderId="22" xfId="0" applyNumberFormat="1" applyBorder="1"/>
    <xf numFmtId="170" fontId="0" fillId="10" borderId="0" xfId="0" applyNumberFormat="1" applyFill="1"/>
    <xf numFmtId="44" fontId="1" fillId="11" borderId="1" xfId="2" applyFont="1" applyFill="1" applyBorder="1" applyProtection="1">
      <protection hidden="1"/>
    </xf>
    <xf numFmtId="44" fontId="10" fillId="11" borderId="1" xfId="2" applyFont="1" applyFill="1" applyBorder="1" applyProtection="1">
      <protection hidden="1"/>
    </xf>
    <xf numFmtId="44" fontId="1" fillId="11" borderId="1" xfId="0" applyNumberFormat="1" applyFont="1" applyFill="1" applyBorder="1" applyProtection="1">
      <protection hidden="1"/>
    </xf>
    <xf numFmtId="44" fontId="10" fillId="11" borderId="1" xfId="0" applyNumberFormat="1" applyFont="1" applyFill="1" applyBorder="1" applyProtection="1">
      <protection hidden="1"/>
    </xf>
    <xf numFmtId="0" fontId="49" fillId="0" borderId="0" xfId="0" applyFont="1" applyAlignment="1">
      <alignment horizontal="left" vertical="top" wrapText="1"/>
    </xf>
    <xf numFmtId="0" fontId="52" fillId="0" borderId="0" xfId="0" applyFont="1" applyAlignment="1">
      <alignment horizontal="left"/>
    </xf>
    <xf numFmtId="167" fontId="53" fillId="0" borderId="0" xfId="0" applyNumberFormat="1" applyFont="1" applyProtection="1">
      <protection hidden="1"/>
    </xf>
    <xf numFmtId="5" fontId="54" fillId="0" borderId="0" xfId="2" quotePrefix="1" applyNumberFormat="1" applyFont="1" applyFill="1" applyBorder="1" applyAlignment="1" applyProtection="1">
      <alignment horizontal="left" vertical="top"/>
      <protection hidden="1"/>
    </xf>
    <xf numFmtId="0" fontId="12" fillId="0" borderId="0" xfId="0" applyFont="1" applyAlignment="1">
      <alignment horizontal="center"/>
    </xf>
    <xf numFmtId="44" fontId="1" fillId="0" borderId="3" xfId="0" applyNumberFormat="1" applyFont="1" applyBorder="1"/>
    <xf numFmtId="167" fontId="0" fillId="0" borderId="0" xfId="0" quotePrefix="1" applyNumberFormat="1"/>
    <xf numFmtId="167" fontId="0" fillId="0" borderId="0" xfId="0" applyNumberFormat="1"/>
    <xf numFmtId="167" fontId="0" fillId="0" borderId="3" xfId="0" applyNumberFormat="1" applyBorder="1"/>
    <xf numFmtId="0" fontId="49" fillId="0" borderId="0" xfId="0" quotePrefix="1" applyFont="1"/>
    <xf numFmtId="169" fontId="49" fillId="0" borderId="0" xfId="0" applyNumberFormat="1" applyFont="1"/>
    <xf numFmtId="0" fontId="49" fillId="0" borderId="0" xfId="0" applyFont="1"/>
    <xf numFmtId="167" fontId="49" fillId="0" borderId="0" xfId="0" applyNumberFormat="1" applyFont="1"/>
    <xf numFmtId="0" fontId="55" fillId="0" borderId="0" xfId="0" applyFont="1"/>
    <xf numFmtId="167" fontId="55" fillId="0" borderId="3" xfId="0" applyNumberFormat="1" applyFont="1" applyBorder="1"/>
    <xf numFmtId="169" fontId="44" fillId="0" borderId="0" xfId="0" applyNumberFormat="1" applyFont="1"/>
    <xf numFmtId="169" fontId="0" fillId="0" borderId="0" xfId="0" applyNumberFormat="1"/>
    <xf numFmtId="14" fontId="13" fillId="0" borderId="0" xfId="2" applyNumberFormat="1" applyFont="1" applyFill="1" applyBorder="1" applyAlignment="1" applyProtection="1">
      <alignment horizontal="left"/>
      <protection hidden="1"/>
    </xf>
    <xf numFmtId="166" fontId="13" fillId="0" borderId="0" xfId="1" applyNumberFormat="1" applyFont="1" applyBorder="1" applyProtection="1">
      <protection hidden="1"/>
    </xf>
    <xf numFmtId="169" fontId="28" fillId="0" borderId="0" xfId="1" applyNumberFormat="1" applyFont="1" applyProtection="1">
      <protection hidden="1"/>
    </xf>
    <xf numFmtId="44" fontId="5" fillId="11" borderId="1" xfId="2" applyFont="1" applyFill="1" applyBorder="1" applyProtection="1">
      <protection hidden="1"/>
    </xf>
    <xf numFmtId="44" fontId="5" fillId="11" borderId="1" xfId="0" applyNumberFormat="1" applyFont="1" applyFill="1" applyBorder="1" applyProtection="1">
      <protection hidden="1"/>
    </xf>
    <xf numFmtId="44" fontId="1" fillId="0" borderId="0" xfId="0" applyNumberFormat="1" applyFont="1" applyProtection="1">
      <protection hidden="1"/>
    </xf>
    <xf numFmtId="44" fontId="5" fillId="12" borderId="1" xfId="0" applyNumberFormat="1" applyFont="1" applyFill="1" applyBorder="1" applyProtection="1">
      <protection hidden="1"/>
    </xf>
    <xf numFmtId="0" fontId="10" fillId="4" borderId="1" xfId="0" applyFont="1" applyFill="1" applyBorder="1"/>
    <xf numFmtId="167" fontId="5" fillId="4" borderId="1" xfId="2" applyNumberFormat="1" applyFont="1" applyFill="1" applyBorder="1" applyProtection="1"/>
    <xf numFmtId="169" fontId="11" fillId="0" borderId="0" xfId="0" applyNumberFormat="1" applyFont="1" applyProtection="1">
      <protection hidden="1"/>
    </xf>
    <xf numFmtId="0" fontId="49" fillId="0" borderId="0" xfId="0" applyFont="1" applyAlignment="1">
      <alignment horizontal="left" vertical="top" wrapText="1"/>
    </xf>
    <xf numFmtId="0" fontId="50" fillId="0" borderId="0" xfId="0" applyFont="1" applyAlignment="1">
      <alignment horizontal="left" vertical="top"/>
    </xf>
    <xf numFmtId="49" fontId="50" fillId="0" borderId="0" xfId="0" applyNumberFormat="1" applyFont="1" applyAlignment="1">
      <alignment horizontal="left"/>
    </xf>
    <xf numFmtId="49"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18" fillId="0" borderId="0" xfId="2" applyNumberFormat="1"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18" fillId="0" borderId="14" xfId="0" applyFont="1" applyBorder="1" applyAlignment="1" applyProtection="1">
      <alignment horizontal="center" vertical="center"/>
      <protection hidden="1"/>
    </xf>
    <xf numFmtId="0" fontId="18" fillId="0" borderId="6" xfId="0" applyFont="1" applyBorder="1" applyAlignment="1" applyProtection="1">
      <alignment horizontal="center" vertical="center"/>
      <protection hidden="1"/>
    </xf>
    <xf numFmtId="0" fontId="10" fillId="4" borderId="2" xfId="0" applyFont="1" applyFill="1" applyBorder="1" applyAlignment="1" applyProtection="1">
      <alignment horizontal="center"/>
      <protection hidden="1"/>
    </xf>
    <xf numFmtId="0" fontId="10" fillId="4" borderId="3" xfId="0" applyFont="1" applyFill="1" applyBorder="1" applyAlignment="1" applyProtection="1">
      <alignment horizontal="center"/>
      <protection hidden="1"/>
    </xf>
    <xf numFmtId="0" fontId="10" fillId="4" borderId="4" xfId="0" applyFont="1" applyFill="1" applyBorder="1" applyAlignment="1" applyProtection="1">
      <alignment horizontal="center"/>
      <protection hidden="1"/>
    </xf>
    <xf numFmtId="0" fontId="14" fillId="4" borderId="2" xfId="0" applyFont="1" applyFill="1" applyBorder="1" applyProtection="1">
      <protection hidden="1"/>
    </xf>
    <xf numFmtId="0" fontId="14" fillId="4" borderId="3" xfId="0" applyFont="1" applyFill="1" applyBorder="1" applyProtection="1">
      <protection hidden="1"/>
    </xf>
    <xf numFmtId="0" fontId="14" fillId="4" borderId="4" xfId="0" applyFont="1" applyFill="1" applyBorder="1" applyProtection="1">
      <protection hidden="1"/>
    </xf>
    <xf numFmtId="0" fontId="9" fillId="2" borderId="2" xfId="0" applyFont="1" applyFill="1" applyBorder="1" applyAlignment="1" applyProtection="1">
      <alignment horizontal="right"/>
      <protection locked="0" hidden="1"/>
    </xf>
    <xf numFmtId="0" fontId="9" fillId="2" borderId="4" xfId="0" applyFont="1" applyFill="1" applyBorder="1" applyAlignment="1" applyProtection="1">
      <alignment horizontal="right"/>
      <protection locked="0" hidden="1"/>
    </xf>
    <xf numFmtId="0" fontId="43" fillId="0" borderId="0" xfId="5" quotePrefix="1" applyNumberFormat="1" applyFont="1" applyAlignment="1" applyProtection="1">
      <alignment horizontal="left" vertical="top" wrapText="1"/>
      <protection hidden="1"/>
    </xf>
    <xf numFmtId="10" fontId="9" fillId="2" borderId="2" xfId="3" applyNumberFormat="1" applyFont="1" applyFill="1" applyBorder="1" applyAlignment="1" applyProtection="1">
      <alignment horizontal="right"/>
      <protection locked="0" hidden="1"/>
    </xf>
    <xf numFmtId="10" fontId="9" fillId="2" borderId="4" xfId="3" applyNumberFormat="1" applyFont="1" applyFill="1" applyBorder="1" applyAlignment="1" applyProtection="1">
      <alignment horizontal="right"/>
      <protection locked="0" hidden="1"/>
    </xf>
    <xf numFmtId="164" fontId="9" fillId="2" borderId="2" xfId="3" applyNumberFormat="1" applyFont="1" applyFill="1" applyBorder="1" applyAlignment="1" applyProtection="1">
      <alignment horizontal="right"/>
      <protection hidden="1"/>
    </xf>
    <xf numFmtId="164" fontId="9" fillId="2" borderId="4" xfId="3" applyNumberFormat="1" applyFont="1" applyFill="1" applyBorder="1" applyAlignment="1" applyProtection="1">
      <alignment horizontal="right"/>
      <protection hidden="1"/>
    </xf>
    <xf numFmtId="168" fontId="9" fillId="2" borderId="2" xfId="1" applyNumberFormat="1" applyFont="1" applyFill="1" applyBorder="1" applyAlignment="1" applyProtection="1">
      <alignment horizontal="right"/>
      <protection locked="0" hidden="1"/>
    </xf>
    <xf numFmtId="168" fontId="9" fillId="2" borderId="4" xfId="1" applyNumberFormat="1" applyFont="1" applyFill="1" applyBorder="1" applyAlignment="1" applyProtection="1">
      <alignment horizontal="right"/>
      <protection locked="0" hidden="1"/>
    </xf>
    <xf numFmtId="0" fontId="5" fillId="4" borderId="2" xfId="0" applyFont="1" applyFill="1" applyBorder="1" applyProtection="1">
      <protection hidden="1"/>
    </xf>
    <xf numFmtId="0" fontId="5" fillId="4" borderId="3" xfId="0" applyFont="1" applyFill="1" applyBorder="1" applyProtection="1">
      <protection hidden="1"/>
    </xf>
    <xf numFmtId="0" fontId="5" fillId="4" borderId="4" xfId="0" applyFont="1" applyFill="1" applyBorder="1" applyProtection="1">
      <protection hidden="1"/>
    </xf>
    <xf numFmtId="165" fontId="5" fillId="0" borderId="2" xfId="0" applyNumberFormat="1" applyFont="1" applyBorder="1" applyAlignment="1" applyProtection="1">
      <alignment horizontal="right"/>
      <protection hidden="1"/>
    </xf>
    <xf numFmtId="165" fontId="5" fillId="0" borderId="4" xfId="0" applyNumberFormat="1" applyFont="1" applyBorder="1" applyAlignment="1" applyProtection="1">
      <alignment horizontal="right"/>
      <protection hidden="1"/>
    </xf>
    <xf numFmtId="49" fontId="9" fillId="2" borderId="2" xfId="1" applyNumberFormat="1" applyFont="1" applyFill="1" applyBorder="1" applyAlignment="1" applyProtection="1">
      <alignment horizontal="right"/>
      <protection locked="0" hidden="1"/>
    </xf>
    <xf numFmtId="49" fontId="9" fillId="2" borderId="4" xfId="1" applyNumberFormat="1" applyFont="1" applyFill="1" applyBorder="1" applyAlignment="1" applyProtection="1">
      <alignment horizontal="right"/>
      <protection locked="0" hidden="1"/>
    </xf>
    <xf numFmtId="0" fontId="14" fillId="4" borderId="1" xfId="0" applyFont="1" applyFill="1" applyBorder="1" applyAlignment="1">
      <alignment horizontal="left"/>
    </xf>
    <xf numFmtId="0" fontId="14" fillId="4" borderId="3" xfId="0" applyFont="1" applyFill="1" applyBorder="1" applyAlignment="1">
      <alignment horizontal="left"/>
    </xf>
    <xf numFmtId="0" fontId="14" fillId="4" borderId="4" xfId="0" applyFont="1" applyFill="1" applyBorder="1" applyAlignment="1">
      <alignment horizontal="left"/>
    </xf>
    <xf numFmtId="44" fontId="13" fillId="0" borderId="2" xfId="2" applyFont="1" applyFill="1" applyBorder="1" applyAlignment="1" applyProtection="1">
      <alignment horizontal="right"/>
      <protection hidden="1"/>
    </xf>
    <xf numFmtId="7" fontId="13" fillId="0" borderId="4" xfId="2" applyNumberFormat="1" applyFont="1" applyFill="1" applyBorder="1" applyAlignment="1" applyProtection="1">
      <alignment horizontal="right"/>
      <protection hidden="1"/>
    </xf>
    <xf numFmtId="0" fontId="1" fillId="4" borderId="2" xfId="0" applyFont="1" applyFill="1" applyBorder="1" applyProtection="1">
      <protection hidden="1"/>
    </xf>
    <xf numFmtId="0" fontId="2" fillId="4" borderId="3" xfId="0" applyFont="1" applyFill="1" applyBorder="1" applyProtection="1">
      <protection hidden="1"/>
    </xf>
    <xf numFmtId="0" fontId="2" fillId="4" borderId="4" xfId="0" applyFont="1" applyFill="1" applyBorder="1" applyProtection="1">
      <protection hidden="1"/>
    </xf>
    <xf numFmtId="8" fontId="13" fillId="7" borderId="2" xfId="1" applyNumberFormat="1" applyFont="1" applyFill="1" applyBorder="1" applyAlignment="1" applyProtection="1">
      <alignment horizontal="right"/>
      <protection hidden="1"/>
    </xf>
    <xf numFmtId="8" fontId="13" fillId="7" borderId="4" xfId="1" applyNumberFormat="1" applyFont="1" applyFill="1" applyBorder="1" applyAlignment="1" applyProtection="1">
      <alignment horizontal="right"/>
      <protection hidden="1"/>
    </xf>
    <xf numFmtId="44" fontId="9" fillId="2" borderId="2" xfId="2" applyFont="1" applyFill="1" applyBorder="1" applyAlignment="1" applyProtection="1">
      <alignment horizontal="right"/>
      <protection locked="0" hidden="1"/>
    </xf>
    <xf numFmtId="44" fontId="9" fillId="2" borderId="4" xfId="2" applyFont="1" applyFill="1" applyBorder="1" applyAlignment="1" applyProtection="1">
      <alignment horizontal="right"/>
      <protection locked="0" hidden="1"/>
    </xf>
    <xf numFmtId="7" fontId="5" fillId="0" borderId="2" xfId="2" applyNumberFormat="1" applyFont="1" applyBorder="1" applyAlignment="1" applyProtection="1">
      <alignment horizontal="right"/>
      <protection hidden="1"/>
    </xf>
    <xf numFmtId="7" fontId="5" fillId="0" borderId="4" xfId="2" applyNumberFormat="1" applyFont="1" applyBorder="1" applyAlignment="1" applyProtection="1">
      <alignment horizontal="right"/>
      <protection hidden="1"/>
    </xf>
    <xf numFmtId="0" fontId="14" fillId="4" borderId="2" xfId="0" applyFont="1" applyFill="1" applyBorder="1" applyAlignment="1" applyProtection="1">
      <alignment horizontal="left" wrapText="1"/>
      <protection hidden="1"/>
    </xf>
    <xf numFmtId="0" fontId="14" fillId="4" borderId="3" xfId="0" applyFont="1" applyFill="1" applyBorder="1" applyAlignment="1" applyProtection="1">
      <alignment horizontal="left" wrapText="1"/>
      <protection hidden="1"/>
    </xf>
    <xf numFmtId="0" fontId="14" fillId="4" borderId="4" xfId="0" applyFont="1" applyFill="1" applyBorder="1" applyAlignment="1" applyProtection="1">
      <alignment horizontal="left" wrapText="1"/>
      <protection hidden="1"/>
    </xf>
    <xf numFmtId="167" fontId="9" fillId="2" borderId="2" xfId="2" applyNumberFormat="1" applyFont="1" applyFill="1" applyBorder="1" applyAlignment="1" applyProtection="1">
      <alignment horizontal="right"/>
      <protection locked="0" hidden="1"/>
    </xf>
    <xf numFmtId="167" fontId="9" fillId="2" borderId="4" xfId="2" applyNumberFormat="1" applyFont="1" applyFill="1" applyBorder="1" applyAlignment="1" applyProtection="1">
      <alignment horizontal="right"/>
      <protection locked="0" hidden="1"/>
    </xf>
    <xf numFmtId="7" fontId="9" fillId="2" borderId="4" xfId="2" applyNumberFormat="1" applyFont="1" applyFill="1" applyBorder="1" applyAlignment="1" applyProtection="1">
      <alignment horizontal="right"/>
      <protection locked="0" hidden="1"/>
    </xf>
    <xf numFmtId="0" fontId="10" fillId="5" borderId="2" xfId="0" applyFont="1" applyFill="1" applyBorder="1" applyAlignment="1" applyProtection="1">
      <alignment horizontal="left" wrapText="1"/>
      <protection hidden="1"/>
    </xf>
    <xf numFmtId="0" fontId="10" fillId="5" borderId="3" xfId="0" applyFont="1" applyFill="1" applyBorder="1" applyAlignment="1" applyProtection="1">
      <alignment horizontal="left" wrapText="1"/>
      <protection hidden="1"/>
    </xf>
    <xf numFmtId="0" fontId="10" fillId="5" borderId="4" xfId="0" applyFont="1" applyFill="1" applyBorder="1" applyAlignment="1" applyProtection="1">
      <alignment horizontal="left" wrapText="1"/>
      <protection hidden="1"/>
    </xf>
    <xf numFmtId="7" fontId="13" fillId="0" borderId="2" xfId="2" applyNumberFormat="1" applyFont="1" applyFill="1" applyBorder="1" applyAlignment="1" applyProtection="1">
      <alignment horizontal="right"/>
      <protection hidden="1"/>
    </xf>
    <xf numFmtId="0" fontId="14" fillId="4" borderId="10" xfId="0" applyFont="1" applyFill="1" applyBorder="1" applyAlignment="1" applyProtection="1">
      <alignment horizontal="left" wrapText="1"/>
      <protection hidden="1"/>
    </xf>
    <xf numFmtId="0" fontId="14" fillId="4" borderId="11" xfId="0" applyFont="1" applyFill="1" applyBorder="1" applyAlignment="1" applyProtection="1">
      <alignment horizontal="left" wrapText="1"/>
      <protection hidden="1"/>
    </xf>
    <xf numFmtId="0" fontId="14" fillId="4" borderId="12" xfId="0" applyFont="1" applyFill="1" applyBorder="1" applyAlignment="1" applyProtection="1">
      <alignment horizontal="left" wrapText="1"/>
      <protection hidden="1"/>
    </xf>
    <xf numFmtId="0" fontId="14" fillId="4" borderId="14" xfId="0" applyFont="1" applyFill="1" applyBorder="1" applyAlignment="1" applyProtection="1">
      <alignment horizontal="left" wrapText="1"/>
      <protection hidden="1"/>
    </xf>
    <xf numFmtId="0" fontId="14" fillId="4" borderId="6" xfId="0" applyFont="1" applyFill="1" applyBorder="1" applyAlignment="1" applyProtection="1">
      <alignment horizontal="left" wrapText="1"/>
      <protection hidden="1"/>
    </xf>
    <xf numFmtId="0" fontId="14" fillId="4" borderId="15" xfId="0" applyFont="1" applyFill="1" applyBorder="1" applyAlignment="1" applyProtection="1">
      <alignment horizontal="left" wrapText="1"/>
      <protection hidden="1"/>
    </xf>
    <xf numFmtId="166" fontId="5" fillId="0" borderId="2" xfId="1" applyNumberFormat="1" applyFont="1" applyBorder="1" applyAlignment="1" applyProtection="1">
      <alignment horizontal="right"/>
      <protection hidden="1"/>
    </xf>
    <xf numFmtId="166" fontId="5" fillId="0" borderId="4" xfId="1" applyNumberFormat="1" applyFont="1" applyBorder="1" applyAlignment="1" applyProtection="1">
      <alignment horizontal="right"/>
      <protection hidden="1"/>
    </xf>
    <xf numFmtId="0" fontId="1" fillId="4" borderId="3" xfId="0" applyFont="1" applyFill="1" applyBorder="1" applyProtection="1">
      <protection hidden="1"/>
    </xf>
    <xf numFmtId="0" fontId="1" fillId="4" borderId="4" xfId="0" applyFont="1" applyFill="1" applyBorder="1" applyProtection="1">
      <protection hidden="1"/>
    </xf>
    <xf numFmtId="166" fontId="23" fillId="3" borderId="2" xfId="4" applyNumberFormat="1" applyFont="1" applyBorder="1" applyAlignment="1" applyProtection="1">
      <alignment horizontal="right"/>
      <protection hidden="1"/>
    </xf>
    <xf numFmtId="166" fontId="23" fillId="3" borderId="4" xfId="4" applyNumberFormat="1" applyFont="1" applyBorder="1" applyAlignment="1" applyProtection="1">
      <alignment horizontal="right"/>
      <protection hidden="1"/>
    </xf>
    <xf numFmtId="167" fontId="34" fillId="0" borderId="0" xfId="0" applyNumberFormat="1" applyFont="1" applyAlignment="1" applyProtection="1">
      <alignment horizontal="left" wrapText="1"/>
      <protection hidden="1"/>
    </xf>
    <xf numFmtId="0" fontId="13" fillId="0" borderId="2" xfId="0" applyFont="1" applyBorder="1" applyAlignment="1" applyProtection="1">
      <alignment horizontal="left"/>
      <protection hidden="1"/>
    </xf>
    <xf numFmtId="0" fontId="13" fillId="0" borderId="3" xfId="0" applyFont="1" applyBorder="1" applyAlignment="1" applyProtection="1">
      <alignment horizontal="left"/>
      <protection hidden="1"/>
    </xf>
    <xf numFmtId="0" fontId="13" fillId="0" borderId="4" xfId="0" applyFont="1" applyBorder="1" applyAlignment="1" applyProtection="1">
      <alignment horizontal="left"/>
      <protection hidden="1"/>
    </xf>
    <xf numFmtId="0" fontId="10" fillId="0" borderId="0" xfId="0" applyFont="1" applyAlignment="1" applyProtection="1">
      <alignment wrapText="1"/>
      <protection hidden="1"/>
    </xf>
    <xf numFmtId="0" fontId="10" fillId="0" borderId="1" xfId="0" applyFont="1" applyBorder="1" applyAlignment="1" applyProtection="1">
      <alignment horizontal="left"/>
      <protection hidden="1"/>
    </xf>
    <xf numFmtId="0" fontId="6" fillId="0" borderId="1" xfId="0" applyFont="1" applyBorder="1" applyAlignment="1" applyProtection="1">
      <alignment horizontal="left"/>
      <protection hidden="1"/>
    </xf>
    <xf numFmtId="0" fontId="10" fillId="0" borderId="2" xfId="0" applyFont="1" applyBorder="1" applyAlignment="1" applyProtection="1">
      <alignment horizontal="left"/>
      <protection hidden="1"/>
    </xf>
    <xf numFmtId="0" fontId="10" fillId="0" borderId="3" xfId="0" applyFont="1" applyBorder="1" applyAlignment="1" applyProtection="1">
      <alignment horizontal="left"/>
      <protection hidden="1"/>
    </xf>
    <xf numFmtId="0" fontId="10" fillId="0" borderId="4" xfId="0" applyFont="1" applyBorder="1" applyAlignment="1" applyProtection="1">
      <alignment horizontal="left"/>
      <protection hidden="1"/>
    </xf>
    <xf numFmtId="0" fontId="12" fillId="0" borderId="1" xfId="0" applyFont="1" applyBorder="1" applyAlignment="1">
      <alignment horizontal="left" vertical="top" wrapText="1"/>
    </xf>
    <xf numFmtId="0" fontId="9" fillId="2" borderId="10" xfId="0" applyFont="1" applyFill="1" applyBorder="1" applyAlignment="1" applyProtection="1">
      <alignment horizontal="left" vertical="top" wrapText="1"/>
      <protection locked="0" hidden="1"/>
    </xf>
    <xf numFmtId="0" fontId="9" fillId="2" borderId="11" xfId="0" applyFont="1" applyFill="1" applyBorder="1" applyAlignment="1" applyProtection="1">
      <alignment horizontal="left" vertical="top" wrapText="1"/>
      <protection locked="0" hidden="1"/>
    </xf>
    <xf numFmtId="0" fontId="9" fillId="2" borderId="12" xfId="0" applyFont="1" applyFill="1" applyBorder="1" applyAlignment="1" applyProtection="1">
      <alignment horizontal="left" vertical="top" wrapText="1"/>
      <protection locked="0" hidden="1"/>
    </xf>
    <xf numFmtId="0" fontId="9" fillId="2" borderId="7" xfId="0" applyFont="1" applyFill="1" applyBorder="1" applyAlignment="1" applyProtection="1">
      <alignment horizontal="left" vertical="top" wrapText="1"/>
      <protection locked="0" hidden="1"/>
    </xf>
    <xf numFmtId="0" fontId="9" fillId="2" borderId="0" xfId="0" applyFont="1" applyFill="1" applyAlignment="1" applyProtection="1">
      <alignment horizontal="left" vertical="top" wrapText="1"/>
      <protection locked="0" hidden="1"/>
    </xf>
    <xf numFmtId="0" fontId="9" fillId="2" borderId="13" xfId="0" applyFont="1" applyFill="1" applyBorder="1" applyAlignment="1" applyProtection="1">
      <alignment horizontal="left" vertical="top" wrapText="1"/>
      <protection locked="0" hidden="1"/>
    </xf>
    <xf numFmtId="0" fontId="9" fillId="2" borderId="14" xfId="0" applyFont="1" applyFill="1" applyBorder="1" applyAlignment="1" applyProtection="1">
      <alignment horizontal="left" vertical="top" wrapText="1"/>
      <protection locked="0" hidden="1"/>
    </xf>
    <xf numFmtId="0" fontId="9" fillId="2" borderId="6" xfId="0" applyFont="1" applyFill="1" applyBorder="1" applyAlignment="1" applyProtection="1">
      <alignment horizontal="left" vertical="top" wrapText="1"/>
      <protection locked="0" hidden="1"/>
    </xf>
    <xf numFmtId="0" fontId="9" fillId="2" borderId="15" xfId="0" applyFont="1" applyFill="1" applyBorder="1" applyAlignment="1" applyProtection="1">
      <alignment horizontal="left" vertical="top" wrapText="1"/>
      <protection locked="0" hidden="1"/>
    </xf>
    <xf numFmtId="0" fontId="35" fillId="2" borderId="0" xfId="0" applyFont="1" applyFill="1" applyAlignment="1">
      <alignment horizontal="left" wrapText="1"/>
    </xf>
    <xf numFmtId="168" fontId="13" fillId="0" borderId="1" xfId="0" applyNumberFormat="1" applyFont="1" applyBorder="1" applyAlignment="1" applyProtection="1">
      <alignment horizontal="left"/>
      <protection hidden="1"/>
    </xf>
    <xf numFmtId="0" fontId="9" fillId="2" borderId="1" xfId="0" applyFont="1" applyFill="1" applyBorder="1" applyAlignment="1" applyProtection="1">
      <alignment horizontal="left"/>
      <protection locked="0" hidden="1"/>
    </xf>
    <xf numFmtId="0" fontId="10" fillId="0" borderId="0" xfId="0" applyFont="1" applyAlignment="1">
      <alignment horizontal="left"/>
    </xf>
    <xf numFmtId="0" fontId="1" fillId="0" borderId="0" xfId="0" applyFont="1" applyAlignment="1">
      <alignment horizontal="left" vertical="center" wrapText="1"/>
    </xf>
    <xf numFmtId="0" fontId="10" fillId="0" borderId="0" xfId="0" applyFont="1" applyAlignment="1">
      <alignment horizontal="center"/>
    </xf>
    <xf numFmtId="0" fontId="5" fillId="0" borderId="0" xfId="0" applyFont="1" applyAlignment="1">
      <alignment horizontal="left" vertical="center" wrapText="1"/>
    </xf>
    <xf numFmtId="166" fontId="1" fillId="0" borderId="2" xfId="1" applyNumberFormat="1" applyFont="1" applyBorder="1" applyAlignment="1" applyProtection="1">
      <alignment horizontal="right"/>
      <protection hidden="1"/>
    </xf>
    <xf numFmtId="166" fontId="1" fillId="0" borderId="4" xfId="1" applyNumberFormat="1" applyFont="1" applyBorder="1" applyAlignment="1" applyProtection="1">
      <alignment horizontal="right"/>
      <protection hidden="1"/>
    </xf>
    <xf numFmtId="0" fontId="14" fillId="4" borderId="2" xfId="0" applyFont="1" applyFill="1" applyBorder="1" applyAlignment="1" applyProtection="1">
      <alignment wrapText="1"/>
      <protection hidden="1"/>
    </xf>
    <xf numFmtId="0" fontId="14" fillId="4" borderId="3" xfId="0" applyFont="1" applyFill="1" applyBorder="1" applyAlignment="1" applyProtection="1">
      <alignment wrapText="1"/>
      <protection hidden="1"/>
    </xf>
    <xf numFmtId="0" fontId="14" fillId="4" borderId="4" xfId="0" applyFont="1" applyFill="1" applyBorder="1" applyAlignment="1" applyProtection="1">
      <alignment wrapText="1"/>
      <protection hidden="1"/>
    </xf>
    <xf numFmtId="7" fontId="9" fillId="2" borderId="2" xfId="2" applyNumberFormat="1" applyFont="1" applyFill="1" applyBorder="1" applyAlignment="1" applyProtection="1">
      <alignment horizontal="right"/>
      <protection locked="0" hidden="1"/>
    </xf>
    <xf numFmtId="7" fontId="1" fillId="0" borderId="2" xfId="2" applyNumberFormat="1" applyFont="1" applyBorder="1" applyAlignment="1" applyProtection="1">
      <alignment horizontal="right"/>
      <protection hidden="1"/>
    </xf>
    <xf numFmtId="7" fontId="1" fillId="0" borderId="4" xfId="2" applyNumberFormat="1" applyFont="1" applyBorder="1" applyAlignment="1" applyProtection="1">
      <alignment horizontal="right"/>
      <protection hidden="1"/>
    </xf>
    <xf numFmtId="14" fontId="9" fillId="2" borderId="2" xfId="1" applyNumberFormat="1" applyFont="1" applyFill="1" applyBorder="1" applyAlignment="1" applyProtection="1">
      <alignment horizontal="right"/>
      <protection locked="0" hidden="1"/>
    </xf>
    <xf numFmtId="14" fontId="9" fillId="2" borderId="4" xfId="1" applyNumberFormat="1" applyFont="1" applyFill="1" applyBorder="1" applyAlignment="1" applyProtection="1">
      <alignment horizontal="right"/>
      <protection locked="0" hidden="1"/>
    </xf>
    <xf numFmtId="165" fontId="1" fillId="0" borderId="2" xfId="0" applyNumberFormat="1" applyFont="1" applyBorder="1" applyAlignment="1" applyProtection="1">
      <alignment horizontal="right"/>
      <protection hidden="1"/>
    </xf>
    <xf numFmtId="165" fontId="1" fillId="0" borderId="4" xfId="0" applyNumberFormat="1" applyFont="1" applyBorder="1" applyAlignment="1" applyProtection="1">
      <alignment horizontal="right"/>
      <protection hidden="1"/>
    </xf>
    <xf numFmtId="164" fontId="9" fillId="2" borderId="2" xfId="3" applyNumberFormat="1" applyFont="1" applyFill="1" applyBorder="1" applyAlignment="1" applyProtection="1">
      <alignment horizontal="right"/>
      <protection locked="0" hidden="1"/>
    </xf>
    <xf numFmtId="164" fontId="9" fillId="2" borderId="4" xfId="3" applyNumberFormat="1" applyFont="1" applyFill="1" applyBorder="1" applyAlignment="1" applyProtection="1">
      <alignment horizontal="right"/>
      <protection locked="0" hidden="1"/>
    </xf>
    <xf numFmtId="44" fontId="18" fillId="0" borderId="0" xfId="2" applyFont="1" applyAlignment="1" applyProtection="1">
      <alignment horizontal="left" vertical="top" wrapText="1"/>
      <protection hidden="1"/>
    </xf>
    <xf numFmtId="0" fontId="9" fillId="2" borderId="10" xfId="0" applyFont="1" applyFill="1" applyBorder="1" applyAlignment="1" applyProtection="1">
      <alignment horizontal="left" vertical="top"/>
      <protection locked="0" hidden="1"/>
    </xf>
    <xf numFmtId="0" fontId="9" fillId="2" borderId="11" xfId="0" applyFont="1" applyFill="1" applyBorder="1" applyAlignment="1" applyProtection="1">
      <alignment horizontal="left" vertical="top"/>
      <protection locked="0" hidden="1"/>
    </xf>
    <xf numFmtId="0" fontId="9" fillId="2" borderId="12" xfId="0" applyFont="1" applyFill="1" applyBorder="1" applyAlignment="1" applyProtection="1">
      <alignment horizontal="left" vertical="top"/>
      <protection locked="0" hidden="1"/>
    </xf>
    <xf numFmtId="0" fontId="9" fillId="2" borderId="7" xfId="0" applyFont="1" applyFill="1" applyBorder="1" applyAlignment="1" applyProtection="1">
      <alignment horizontal="left" vertical="top"/>
      <protection locked="0" hidden="1"/>
    </xf>
    <xf numFmtId="0" fontId="9" fillId="2" borderId="0" xfId="0" applyFont="1" applyFill="1" applyAlignment="1" applyProtection="1">
      <alignment horizontal="left" vertical="top"/>
      <protection locked="0" hidden="1"/>
    </xf>
    <xf numFmtId="0" fontId="9" fillId="2" borderId="13" xfId="0" applyFont="1" applyFill="1" applyBorder="1" applyAlignment="1" applyProtection="1">
      <alignment horizontal="left" vertical="top"/>
      <protection locked="0" hidden="1"/>
    </xf>
    <xf numFmtId="0" fontId="9" fillId="2" borderId="14" xfId="0" applyFont="1" applyFill="1" applyBorder="1" applyAlignment="1" applyProtection="1">
      <alignment horizontal="left" vertical="top"/>
      <protection locked="0" hidden="1"/>
    </xf>
    <xf numFmtId="0" fontId="9" fillId="2" borderId="6" xfId="0" applyFont="1" applyFill="1" applyBorder="1" applyAlignment="1" applyProtection="1">
      <alignment horizontal="left" vertical="top"/>
      <protection locked="0" hidden="1"/>
    </xf>
    <xf numFmtId="0" fontId="9" fillId="2" borderId="15" xfId="0" applyFont="1" applyFill="1" applyBorder="1" applyAlignment="1" applyProtection="1">
      <alignment horizontal="left" vertical="top"/>
      <protection locked="0" hidden="1"/>
    </xf>
    <xf numFmtId="0" fontId="1" fillId="0" borderId="1" xfId="0" applyFont="1" applyBorder="1" applyAlignment="1" applyProtection="1">
      <alignment horizontal="left"/>
      <protection hidden="1"/>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FF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1027643</xdr:colOff>
      <xdr:row>48</xdr:row>
      <xdr:rowOff>78317</xdr:rowOff>
    </xdr:from>
    <xdr:to>
      <xdr:col>3</xdr:col>
      <xdr:colOff>1623483</xdr:colOff>
      <xdr:row>55</xdr:row>
      <xdr:rowOff>15875</xdr:rowOff>
    </xdr:to>
    <xdr:sp macro="" textlink="">
      <xdr:nvSpPr>
        <xdr:cNvPr id="24" name="Left Brace 23">
          <a:extLst>
            <a:ext uri="{FF2B5EF4-FFF2-40B4-BE49-F238E27FC236}">
              <a16:creationId xmlns:a16="http://schemas.microsoft.com/office/drawing/2014/main" id="{0B48112D-7A46-5B9E-21F6-BEBDE6379FE2}"/>
            </a:ext>
          </a:extLst>
        </xdr:cNvPr>
        <xdr:cNvSpPr/>
      </xdr:nvSpPr>
      <xdr:spPr>
        <a:xfrm>
          <a:off x="5332943" y="16677217"/>
          <a:ext cx="595840" cy="1715558"/>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1002243</xdr:colOff>
      <xdr:row>48</xdr:row>
      <xdr:rowOff>65617</xdr:rowOff>
    </xdr:from>
    <xdr:to>
      <xdr:col>4</xdr:col>
      <xdr:colOff>1346200</xdr:colOff>
      <xdr:row>55</xdr:row>
      <xdr:rowOff>0</xdr:rowOff>
    </xdr:to>
    <xdr:sp macro="" textlink="">
      <xdr:nvSpPr>
        <xdr:cNvPr id="20" name="Left Brace 19">
          <a:extLst>
            <a:ext uri="{FF2B5EF4-FFF2-40B4-BE49-F238E27FC236}">
              <a16:creationId xmlns:a16="http://schemas.microsoft.com/office/drawing/2014/main" id="{4C528B62-D949-61ED-6862-59B5217920BD}"/>
            </a:ext>
          </a:extLst>
        </xdr:cNvPr>
        <xdr:cNvSpPr/>
      </xdr:nvSpPr>
      <xdr:spPr>
        <a:xfrm>
          <a:off x="7352243" y="16664517"/>
          <a:ext cx="343957" cy="1712383"/>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35719</xdr:colOff>
      <xdr:row>6</xdr:row>
      <xdr:rowOff>285751</xdr:rowOff>
    </xdr:from>
    <xdr:to>
      <xdr:col>8</xdr:col>
      <xdr:colOff>1785936</xdr:colOff>
      <xdr:row>10</xdr:row>
      <xdr:rowOff>266700</xdr:rowOff>
    </xdr:to>
    <xdr:sp macro="" textlink="">
      <xdr:nvSpPr>
        <xdr:cNvPr id="2" name="TextBox 1">
          <a:extLst>
            <a:ext uri="{FF2B5EF4-FFF2-40B4-BE49-F238E27FC236}">
              <a16:creationId xmlns:a16="http://schemas.microsoft.com/office/drawing/2014/main" id="{673E0F5D-B689-437B-8C8D-1922C4E88D40}"/>
            </a:ext>
          </a:extLst>
        </xdr:cNvPr>
        <xdr:cNvSpPr txBox="1"/>
      </xdr:nvSpPr>
      <xdr:spPr>
        <a:xfrm>
          <a:off x="10475119" y="3282951"/>
          <a:ext cx="5382417" cy="1149349"/>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$52,000 annual subscription payment (payment was at the beginning of the month)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24 months - subscription term (12/1/2023 - 11/30/2025)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2.63% incremental borrow rate (FY 2023-2024 for 0-60 months)</a:t>
          </a:r>
          <a:endParaRPr lang="en-US" sz="1200">
            <a:effectLst/>
          </a:endParaRPr>
        </a:p>
      </xdr:txBody>
    </xdr:sp>
    <xdr:clientData/>
  </xdr:twoCellAnchor>
  <xdr:twoCellAnchor>
    <xdr:from>
      <xdr:col>0</xdr:col>
      <xdr:colOff>2171699</xdr:colOff>
      <xdr:row>48</xdr:row>
      <xdr:rowOff>63500</xdr:rowOff>
    </xdr:from>
    <xdr:to>
      <xdr:col>2</xdr:col>
      <xdr:colOff>1536700</xdr:colOff>
      <xdr:row>72</xdr:row>
      <xdr:rowOff>12700</xdr:rowOff>
    </xdr:to>
    <xdr:sp macro="" textlink="">
      <xdr:nvSpPr>
        <xdr:cNvPr id="4" name="Left Brace 3">
          <a:extLst>
            <a:ext uri="{FF2B5EF4-FFF2-40B4-BE49-F238E27FC236}">
              <a16:creationId xmlns:a16="http://schemas.microsoft.com/office/drawing/2014/main" id="{F012D6A5-42F9-4711-A68E-3CD109D89006}"/>
            </a:ext>
          </a:extLst>
        </xdr:cNvPr>
        <xdr:cNvSpPr/>
      </xdr:nvSpPr>
      <xdr:spPr>
        <a:xfrm>
          <a:off x="2171699" y="16662400"/>
          <a:ext cx="1549401" cy="60452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1500187</xdr:colOff>
      <xdr:row>15</xdr:row>
      <xdr:rowOff>381000</xdr:rowOff>
    </xdr:from>
    <xdr:to>
      <xdr:col>5</xdr:col>
      <xdr:colOff>773905</xdr:colOff>
      <xdr:row>17</xdr:row>
      <xdr:rowOff>130968</xdr:rowOff>
    </xdr:to>
    <xdr:sp macro="" textlink="">
      <xdr:nvSpPr>
        <xdr:cNvPr id="6" name="TextBox 5">
          <a:extLst>
            <a:ext uri="{FF2B5EF4-FFF2-40B4-BE49-F238E27FC236}">
              <a16:creationId xmlns:a16="http://schemas.microsoft.com/office/drawing/2014/main" id="{E009108C-D623-4283-8C53-D817BB93AC3B}"/>
            </a:ext>
          </a:extLst>
        </xdr:cNvPr>
        <xdr:cNvSpPr txBox="1"/>
      </xdr:nvSpPr>
      <xdr:spPr>
        <a:xfrm>
          <a:off x="7850187" y="6007100"/>
          <a:ext cx="1318418" cy="7151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1 Original Input" tab, Ref d-f</a:t>
          </a:r>
          <a:endParaRPr lang="en-US" sz="1200" b="1" baseline="0">
            <a:solidFill>
              <a:schemeClr val="accent5">
                <a:lumMod val="50000"/>
              </a:schemeClr>
            </a:solidFill>
          </a:endParaRPr>
        </a:p>
        <a:p>
          <a:endParaRPr lang="en-US" sz="1100"/>
        </a:p>
      </xdr:txBody>
    </xdr:sp>
    <xdr:clientData/>
  </xdr:twoCellAnchor>
  <xdr:twoCellAnchor>
    <xdr:from>
      <xdr:col>5</xdr:col>
      <xdr:colOff>800100</xdr:colOff>
      <xdr:row>15</xdr:row>
      <xdr:rowOff>38100</xdr:rowOff>
    </xdr:from>
    <xdr:to>
      <xdr:col>5</xdr:col>
      <xdr:colOff>1346200</xdr:colOff>
      <xdr:row>18</xdr:row>
      <xdr:rowOff>7143</xdr:rowOff>
    </xdr:to>
    <xdr:sp macro="" textlink="">
      <xdr:nvSpPr>
        <xdr:cNvPr id="10" name="Left Brace 9">
          <a:extLst>
            <a:ext uri="{FF2B5EF4-FFF2-40B4-BE49-F238E27FC236}">
              <a16:creationId xmlns:a16="http://schemas.microsoft.com/office/drawing/2014/main" id="{821307AF-A1E1-44E8-AACB-BB4FEF817591}"/>
            </a:ext>
          </a:extLst>
        </xdr:cNvPr>
        <xdr:cNvSpPr/>
      </xdr:nvSpPr>
      <xdr:spPr>
        <a:xfrm>
          <a:off x="9194800" y="5664200"/>
          <a:ext cx="546100" cy="141684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11907</xdr:colOff>
      <xdr:row>20</xdr:row>
      <xdr:rowOff>0</xdr:rowOff>
    </xdr:from>
    <xdr:to>
      <xdr:col>6</xdr:col>
      <xdr:colOff>303590</xdr:colOff>
      <xdr:row>21</xdr:row>
      <xdr:rowOff>1</xdr:rowOff>
    </xdr:to>
    <xdr:sp macro="" textlink="">
      <xdr:nvSpPr>
        <xdr:cNvPr id="11" name="TextBox 10">
          <a:extLst>
            <a:ext uri="{FF2B5EF4-FFF2-40B4-BE49-F238E27FC236}">
              <a16:creationId xmlns:a16="http://schemas.microsoft.com/office/drawing/2014/main" id="{1E5AFAEF-E2B2-4C3D-BC4F-1E25939A0D33}"/>
            </a:ext>
          </a:extLst>
        </xdr:cNvPr>
        <xdr:cNvSpPr txBox="1"/>
      </xdr:nvSpPr>
      <xdr:spPr>
        <a:xfrm>
          <a:off x="10453688" y="776287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6</xdr:col>
      <xdr:colOff>11906</xdr:colOff>
      <xdr:row>20</xdr:row>
      <xdr:rowOff>297655</xdr:rowOff>
    </xdr:from>
    <xdr:to>
      <xdr:col>6</xdr:col>
      <xdr:colOff>303589</xdr:colOff>
      <xdr:row>22</xdr:row>
      <xdr:rowOff>-1</xdr:rowOff>
    </xdr:to>
    <xdr:sp macro="" textlink="">
      <xdr:nvSpPr>
        <xdr:cNvPr id="12" name="TextBox 11">
          <a:extLst>
            <a:ext uri="{FF2B5EF4-FFF2-40B4-BE49-F238E27FC236}">
              <a16:creationId xmlns:a16="http://schemas.microsoft.com/office/drawing/2014/main" id="{F7D912A0-C271-E1EA-EC42-404AFD9BC078}"/>
            </a:ext>
          </a:extLst>
        </xdr:cNvPr>
        <xdr:cNvSpPr txBox="1"/>
      </xdr:nvSpPr>
      <xdr:spPr>
        <a:xfrm>
          <a:off x="10453687" y="8060530"/>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6</xdr:col>
      <xdr:colOff>11907</xdr:colOff>
      <xdr:row>22</xdr:row>
      <xdr:rowOff>-1</xdr:rowOff>
    </xdr:from>
    <xdr:to>
      <xdr:col>6</xdr:col>
      <xdr:colOff>303590</xdr:colOff>
      <xdr:row>23</xdr:row>
      <xdr:rowOff>0</xdr:rowOff>
    </xdr:to>
    <xdr:sp macro="" textlink="">
      <xdr:nvSpPr>
        <xdr:cNvPr id="13" name="TextBox 12">
          <a:extLst>
            <a:ext uri="{FF2B5EF4-FFF2-40B4-BE49-F238E27FC236}">
              <a16:creationId xmlns:a16="http://schemas.microsoft.com/office/drawing/2014/main" id="{49611D6F-D782-3179-1BFA-14B56919167A}"/>
            </a:ext>
          </a:extLst>
        </xdr:cNvPr>
        <xdr:cNvSpPr txBox="1"/>
      </xdr:nvSpPr>
      <xdr:spPr>
        <a:xfrm>
          <a:off x="10453688" y="8358187"/>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6</xdr:col>
      <xdr:colOff>11907</xdr:colOff>
      <xdr:row>22</xdr:row>
      <xdr:rowOff>297655</xdr:rowOff>
    </xdr:from>
    <xdr:to>
      <xdr:col>6</xdr:col>
      <xdr:colOff>303590</xdr:colOff>
      <xdr:row>24</xdr:row>
      <xdr:rowOff>0</xdr:rowOff>
    </xdr:to>
    <xdr:sp macro="" textlink="">
      <xdr:nvSpPr>
        <xdr:cNvPr id="14" name="TextBox 13">
          <a:extLst>
            <a:ext uri="{FF2B5EF4-FFF2-40B4-BE49-F238E27FC236}">
              <a16:creationId xmlns:a16="http://schemas.microsoft.com/office/drawing/2014/main" id="{16E0CAC2-EE3B-CB31-F645-FC8BB888BD1B}"/>
            </a:ext>
          </a:extLst>
        </xdr:cNvPr>
        <xdr:cNvSpPr txBox="1"/>
      </xdr:nvSpPr>
      <xdr:spPr>
        <a:xfrm>
          <a:off x="10453688" y="8655843"/>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6</xdr:col>
      <xdr:colOff>0</xdr:colOff>
      <xdr:row>18</xdr:row>
      <xdr:rowOff>35718</xdr:rowOff>
    </xdr:from>
    <xdr:to>
      <xdr:col>6</xdr:col>
      <xdr:colOff>297656</xdr:colOff>
      <xdr:row>19</xdr:row>
      <xdr:rowOff>273844</xdr:rowOff>
    </xdr:to>
    <xdr:sp macro="" textlink="">
      <xdr:nvSpPr>
        <xdr:cNvPr id="17" name="Right Brace 16">
          <a:extLst>
            <a:ext uri="{FF2B5EF4-FFF2-40B4-BE49-F238E27FC236}">
              <a16:creationId xmlns:a16="http://schemas.microsoft.com/office/drawing/2014/main" id="{9939F4F8-BA8D-56BE-EA13-09322424B0B5}"/>
            </a:ext>
          </a:extLst>
        </xdr:cNvPr>
        <xdr:cNvSpPr/>
      </xdr:nvSpPr>
      <xdr:spPr>
        <a:xfrm>
          <a:off x="10441781" y="7155656"/>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321469</xdr:colOff>
      <xdr:row>17</xdr:row>
      <xdr:rowOff>392904</xdr:rowOff>
    </xdr:from>
    <xdr:to>
      <xdr:col>6</xdr:col>
      <xdr:colOff>1631156</xdr:colOff>
      <xdr:row>19</xdr:row>
      <xdr:rowOff>297655</xdr:rowOff>
    </xdr:to>
    <xdr:sp macro="" textlink="">
      <xdr:nvSpPr>
        <xdr:cNvPr id="18" name="TextBox 17">
          <a:extLst>
            <a:ext uri="{FF2B5EF4-FFF2-40B4-BE49-F238E27FC236}">
              <a16:creationId xmlns:a16="http://schemas.microsoft.com/office/drawing/2014/main" id="{8408E649-2A0D-2B37-E312-C74E15B3CD8B}"/>
            </a:ext>
          </a:extLst>
        </xdr:cNvPr>
        <xdr:cNvSpPr txBox="1"/>
      </xdr:nvSpPr>
      <xdr:spPr>
        <a:xfrm>
          <a:off x="10763250" y="7036592"/>
          <a:ext cx="1309687" cy="70246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1 Original Input" tab, Ref a-c</a:t>
          </a:r>
          <a:endParaRPr lang="en-US" sz="1200" b="1" baseline="0">
            <a:solidFill>
              <a:schemeClr val="accent5">
                <a:lumMod val="50000"/>
              </a:schemeClr>
            </a:solidFill>
          </a:endParaRPr>
        </a:p>
        <a:p>
          <a:endParaRPr lang="en-US" sz="1100"/>
        </a:p>
      </xdr:txBody>
    </xdr:sp>
    <xdr:clientData/>
  </xdr:twoCellAnchor>
  <xdr:twoCellAnchor>
    <xdr:from>
      <xdr:col>0</xdr:col>
      <xdr:colOff>1316037</xdr:colOff>
      <xdr:row>59</xdr:row>
      <xdr:rowOff>73023</xdr:rowOff>
    </xdr:from>
    <xdr:to>
      <xdr:col>2</xdr:col>
      <xdr:colOff>613568</xdr:colOff>
      <xdr:row>61</xdr:row>
      <xdr:rowOff>73026</xdr:rowOff>
    </xdr:to>
    <xdr:sp macro="" textlink="">
      <xdr:nvSpPr>
        <xdr:cNvPr id="19" name="TextBox 18">
          <a:extLst>
            <a:ext uri="{FF2B5EF4-FFF2-40B4-BE49-F238E27FC236}">
              <a16:creationId xmlns:a16="http://schemas.microsoft.com/office/drawing/2014/main" id="{6D0176EE-8267-5906-E351-E16D9CFC7174}"/>
            </a:ext>
          </a:extLst>
        </xdr:cNvPr>
        <xdr:cNvSpPr txBox="1"/>
      </xdr:nvSpPr>
      <xdr:spPr>
        <a:xfrm>
          <a:off x="1316037" y="19465923"/>
          <a:ext cx="1481931" cy="50800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Modified contract payments</a:t>
          </a:r>
          <a:endParaRPr lang="en-US">
            <a:solidFill>
              <a:schemeClr val="accent5">
                <a:lumMod val="50000"/>
              </a:schemeClr>
            </a:solidFill>
            <a:effectLst/>
          </a:endParaRPr>
        </a:p>
        <a:p>
          <a:endParaRPr lang="en-US" sz="1100"/>
        </a:p>
      </xdr:txBody>
    </xdr:sp>
    <xdr:clientData/>
  </xdr:twoCellAnchor>
  <xdr:twoCellAnchor>
    <xdr:from>
      <xdr:col>5</xdr:col>
      <xdr:colOff>1659467</xdr:colOff>
      <xdr:row>19</xdr:row>
      <xdr:rowOff>226483</xdr:rowOff>
    </xdr:from>
    <xdr:to>
      <xdr:col>6</xdr:col>
      <xdr:colOff>1600200</xdr:colOff>
      <xdr:row>23</xdr:row>
      <xdr:rowOff>211666</xdr:rowOff>
    </xdr:to>
    <xdr:cxnSp macro="">
      <xdr:nvCxnSpPr>
        <xdr:cNvPr id="3" name="Straight Arrow Connector 2">
          <a:extLst>
            <a:ext uri="{FF2B5EF4-FFF2-40B4-BE49-F238E27FC236}">
              <a16:creationId xmlns:a16="http://schemas.microsoft.com/office/drawing/2014/main" id="{D576D9A8-EE23-4C60-81D6-D3391ADDB614}"/>
            </a:ext>
          </a:extLst>
        </xdr:cNvPr>
        <xdr:cNvCxnSpPr/>
      </xdr:nvCxnSpPr>
      <xdr:spPr>
        <a:xfrm>
          <a:off x="10058400" y="7660216"/>
          <a:ext cx="1989667" cy="11959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773643</xdr:colOff>
      <xdr:row>48</xdr:row>
      <xdr:rowOff>65617</xdr:rowOff>
    </xdr:from>
    <xdr:to>
      <xdr:col>6</xdr:col>
      <xdr:colOff>1369483</xdr:colOff>
      <xdr:row>55</xdr:row>
      <xdr:rowOff>3175</xdr:rowOff>
    </xdr:to>
    <xdr:sp macro="" textlink="">
      <xdr:nvSpPr>
        <xdr:cNvPr id="8" name="Left Brace 7">
          <a:extLst>
            <a:ext uri="{FF2B5EF4-FFF2-40B4-BE49-F238E27FC236}">
              <a16:creationId xmlns:a16="http://schemas.microsoft.com/office/drawing/2014/main" id="{4DDAE4CA-3A90-4B07-9428-24A6F0A7D271}"/>
            </a:ext>
          </a:extLst>
        </xdr:cNvPr>
        <xdr:cNvSpPr/>
      </xdr:nvSpPr>
      <xdr:spPr>
        <a:xfrm>
          <a:off x="11213043" y="16664517"/>
          <a:ext cx="595840" cy="1715558"/>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1603375</xdr:colOff>
      <xdr:row>22</xdr:row>
      <xdr:rowOff>180976</xdr:rowOff>
    </xdr:from>
    <xdr:to>
      <xdr:col>14</xdr:col>
      <xdr:colOff>152400</xdr:colOff>
      <xdr:row>24</xdr:row>
      <xdr:rowOff>139700</xdr:rowOff>
    </xdr:to>
    <xdr:sp macro="" textlink="">
      <xdr:nvSpPr>
        <xdr:cNvPr id="9" name="TextBox 8">
          <a:extLst>
            <a:ext uri="{FF2B5EF4-FFF2-40B4-BE49-F238E27FC236}">
              <a16:creationId xmlns:a16="http://schemas.microsoft.com/office/drawing/2014/main" id="{2E8893FB-C2CA-217A-B35C-50DD8C29CDBC}"/>
            </a:ext>
          </a:extLst>
        </xdr:cNvPr>
        <xdr:cNvSpPr txBox="1"/>
      </xdr:nvSpPr>
      <xdr:spPr>
        <a:xfrm>
          <a:off x="12042775" y="8499476"/>
          <a:ext cx="3959225" cy="542924"/>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sng">
              <a:solidFill>
                <a:schemeClr val="accent5">
                  <a:lumMod val="50000"/>
                </a:schemeClr>
              </a:solidFill>
            </a:rPr>
            <a:t>Example 1 Modification Output</a:t>
          </a:r>
          <a:br>
            <a:rPr lang="en-US" sz="1200" b="1">
              <a:solidFill>
                <a:schemeClr val="accent5">
                  <a:lumMod val="50000"/>
                </a:schemeClr>
              </a:solidFill>
            </a:rPr>
          </a:br>
          <a:r>
            <a:rPr lang="en-US" sz="1200" b="1">
              <a:solidFill>
                <a:schemeClr val="accent5">
                  <a:lumMod val="50000"/>
                </a:schemeClr>
              </a:solidFill>
            </a:rPr>
            <a:t>Entry # 3 (FY</a:t>
          </a:r>
          <a:r>
            <a:rPr lang="en-US" sz="1200" b="1" baseline="0">
              <a:solidFill>
                <a:schemeClr val="accent5">
                  <a:lumMod val="50000"/>
                </a:schemeClr>
              </a:solidFill>
            </a:rPr>
            <a:t> 23-24) </a:t>
          </a:r>
          <a:r>
            <a:rPr lang="en-US" sz="1200" b="1">
              <a:solidFill>
                <a:schemeClr val="accent5">
                  <a:lumMod val="50000"/>
                </a:schemeClr>
              </a:solidFill>
            </a:rPr>
            <a:t>: c + k </a:t>
          </a:r>
          <a:r>
            <a:rPr lang="en-US" sz="1200" b="1" baseline="0">
              <a:solidFill>
                <a:schemeClr val="accent5">
                  <a:lumMod val="50000"/>
                </a:schemeClr>
              </a:solidFill>
            </a:rPr>
            <a:t>($20,621 + $34,752) = $55,373</a:t>
          </a:r>
          <a:endParaRPr lang="en-US" sz="1200" b="1">
            <a:solidFill>
              <a:schemeClr val="accent5">
                <a:lumMod val="50000"/>
              </a:schemeClr>
            </a:solidFill>
          </a:endParaRPr>
        </a:p>
      </xdr:txBody>
    </xdr:sp>
    <xdr:clientData/>
  </xdr:twoCellAnchor>
  <xdr:twoCellAnchor>
    <xdr:from>
      <xdr:col>6</xdr:col>
      <xdr:colOff>125944</xdr:colOff>
      <xdr:row>51</xdr:row>
      <xdr:rowOff>43391</xdr:rowOff>
    </xdr:from>
    <xdr:to>
      <xdr:col>6</xdr:col>
      <xdr:colOff>931334</xdr:colOff>
      <xdr:row>52</xdr:row>
      <xdr:rowOff>70908</xdr:rowOff>
    </xdr:to>
    <xdr:sp macro="" textlink="">
      <xdr:nvSpPr>
        <xdr:cNvPr id="15" name="TextBox 14">
          <a:extLst>
            <a:ext uri="{FF2B5EF4-FFF2-40B4-BE49-F238E27FC236}">
              <a16:creationId xmlns:a16="http://schemas.microsoft.com/office/drawing/2014/main" id="{DA827F0B-A7AB-4B5C-9610-104E3D464A97}"/>
            </a:ext>
          </a:extLst>
        </xdr:cNvPr>
        <xdr:cNvSpPr txBox="1"/>
      </xdr:nvSpPr>
      <xdr:spPr>
        <a:xfrm>
          <a:off x="10573811" y="17637124"/>
          <a:ext cx="805390" cy="289984"/>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k = 34,752</a:t>
          </a:r>
          <a:endParaRPr lang="en-US" sz="1100" b="1">
            <a:solidFill>
              <a:schemeClr val="accent5">
                <a:lumMod val="75000"/>
              </a:schemeClr>
            </a:solidFill>
          </a:endParaRPr>
        </a:p>
      </xdr:txBody>
    </xdr:sp>
    <xdr:clientData/>
  </xdr:twoCellAnchor>
  <xdr:twoCellAnchor>
    <xdr:from>
      <xdr:col>5</xdr:col>
      <xdr:colOff>187591</xdr:colOff>
      <xdr:row>19</xdr:row>
      <xdr:rowOff>12963</xdr:rowOff>
    </xdr:from>
    <xdr:to>
      <xdr:col>5</xdr:col>
      <xdr:colOff>476099</xdr:colOff>
      <xdr:row>19</xdr:row>
      <xdr:rowOff>307975</xdr:rowOff>
    </xdr:to>
    <xdr:sp macro="" textlink="">
      <xdr:nvSpPr>
        <xdr:cNvPr id="16" name="TextBox 15">
          <a:extLst>
            <a:ext uri="{FF2B5EF4-FFF2-40B4-BE49-F238E27FC236}">
              <a16:creationId xmlns:a16="http://schemas.microsoft.com/office/drawing/2014/main" id="{9CA4FF6A-491A-10C4-E264-F50EB3467825}"/>
            </a:ext>
          </a:extLst>
        </xdr:cNvPr>
        <xdr:cNvSpPr txBox="1"/>
      </xdr:nvSpPr>
      <xdr:spPr>
        <a:xfrm>
          <a:off x="8586524" y="7446696"/>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c</a:t>
          </a:r>
        </a:p>
      </xdr:txBody>
    </xdr:sp>
    <xdr:clientData/>
  </xdr:twoCellAnchor>
  <xdr:twoCellAnchor>
    <xdr:from>
      <xdr:col>6</xdr:col>
      <xdr:colOff>795866</xdr:colOff>
      <xdr:row>23</xdr:row>
      <xdr:rowOff>287866</xdr:rowOff>
    </xdr:from>
    <xdr:to>
      <xdr:col>6</xdr:col>
      <xdr:colOff>1583266</xdr:colOff>
      <xdr:row>51</xdr:row>
      <xdr:rowOff>34925</xdr:rowOff>
    </xdr:to>
    <xdr:cxnSp macro="">
      <xdr:nvCxnSpPr>
        <xdr:cNvPr id="21" name="Straight Arrow Connector 20">
          <a:extLst>
            <a:ext uri="{FF2B5EF4-FFF2-40B4-BE49-F238E27FC236}">
              <a16:creationId xmlns:a16="http://schemas.microsoft.com/office/drawing/2014/main" id="{22855D46-C29E-4E9C-893C-64B811432C98}"/>
            </a:ext>
          </a:extLst>
        </xdr:cNvPr>
        <xdr:cNvCxnSpPr/>
      </xdr:nvCxnSpPr>
      <xdr:spPr>
        <a:xfrm flipV="1">
          <a:off x="11243733" y="8932333"/>
          <a:ext cx="787400" cy="8696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49</xdr:row>
      <xdr:rowOff>246591</xdr:rowOff>
    </xdr:from>
    <xdr:to>
      <xdr:col>4</xdr:col>
      <xdr:colOff>1092200</xdr:colOff>
      <xdr:row>53</xdr:row>
      <xdr:rowOff>228600</xdr:rowOff>
    </xdr:to>
    <xdr:sp macro="" textlink="">
      <xdr:nvSpPr>
        <xdr:cNvPr id="5" name="TextBox 4">
          <a:extLst>
            <a:ext uri="{FF2B5EF4-FFF2-40B4-BE49-F238E27FC236}">
              <a16:creationId xmlns:a16="http://schemas.microsoft.com/office/drawing/2014/main" id="{9E3769EA-BE25-6DD4-48D9-126E63537ADA}"/>
            </a:ext>
          </a:extLst>
        </xdr:cNvPr>
        <xdr:cNvSpPr txBox="1"/>
      </xdr:nvSpPr>
      <xdr:spPr>
        <a:xfrm>
          <a:off x="6502400" y="17099491"/>
          <a:ext cx="939800" cy="998009"/>
        </a:xfrm>
        <a:prstGeom prst="rect">
          <a:avLst/>
        </a:prstGeom>
        <a:solidFill>
          <a:schemeClr val="lt1"/>
        </a:solidFill>
        <a:ln w="9525" cmpd="sng">
          <a:solidFill>
            <a:schemeClr val="lt1">
              <a:shade val="50000"/>
            </a:schemeClr>
          </a:solidFill>
        </a:ln>
        <a:effectLst>
          <a:outerShdw blurRad="50800" dist="38100" dir="8100000" algn="tr"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a:t>
          </a:r>
        </a:p>
        <a:p>
          <a:r>
            <a:rPr lang="en-US" sz="1100" b="1" baseline="0">
              <a:solidFill>
                <a:schemeClr val="accent5">
                  <a:lumMod val="75000"/>
                </a:schemeClr>
              </a:solidFill>
            </a:rPr>
            <a:t>Entry #4 </a:t>
          </a:r>
        </a:p>
        <a:p>
          <a:r>
            <a:rPr lang="en-US" sz="1100" b="1" baseline="0">
              <a:solidFill>
                <a:schemeClr val="accent5">
                  <a:lumMod val="75000"/>
                </a:schemeClr>
              </a:solidFill>
            </a:rPr>
            <a:t>(FY 23-24) </a:t>
          </a:r>
        </a:p>
        <a:p>
          <a:r>
            <a:rPr lang="en-US" sz="1100" b="1" baseline="0">
              <a:solidFill>
                <a:schemeClr val="accent5">
                  <a:lumMod val="75000"/>
                </a:schemeClr>
              </a:solidFill>
            </a:rPr>
            <a:t>Principal = $51,330</a:t>
          </a:r>
          <a:endParaRPr lang="en-US" sz="1100" b="1">
            <a:solidFill>
              <a:schemeClr val="accent5">
                <a:lumMod val="75000"/>
              </a:schemeClr>
            </a:solidFill>
          </a:endParaRPr>
        </a:p>
      </xdr:txBody>
    </xdr:sp>
    <xdr:clientData/>
  </xdr:twoCellAnchor>
  <xdr:twoCellAnchor>
    <xdr:from>
      <xdr:col>3</xdr:col>
      <xdr:colOff>279400</xdr:colOff>
      <xdr:row>49</xdr:row>
      <xdr:rowOff>233891</xdr:rowOff>
    </xdr:from>
    <xdr:to>
      <xdr:col>3</xdr:col>
      <xdr:colOff>1219200</xdr:colOff>
      <xdr:row>53</xdr:row>
      <xdr:rowOff>215900</xdr:rowOff>
    </xdr:to>
    <xdr:sp macro="" textlink="">
      <xdr:nvSpPr>
        <xdr:cNvPr id="7" name="TextBox 6">
          <a:extLst>
            <a:ext uri="{FF2B5EF4-FFF2-40B4-BE49-F238E27FC236}">
              <a16:creationId xmlns:a16="http://schemas.microsoft.com/office/drawing/2014/main" id="{87335004-A2E9-BC49-DF45-F16D47919D3B}"/>
            </a:ext>
          </a:extLst>
        </xdr:cNvPr>
        <xdr:cNvSpPr txBox="1"/>
      </xdr:nvSpPr>
      <xdr:spPr>
        <a:xfrm>
          <a:off x="4584700" y="17086791"/>
          <a:ext cx="939800" cy="998009"/>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Modification </a:t>
          </a:r>
        </a:p>
        <a:p>
          <a:r>
            <a:rPr lang="en-US" sz="1100" b="1" baseline="0">
              <a:solidFill>
                <a:schemeClr val="accent5">
                  <a:lumMod val="75000"/>
                </a:schemeClr>
              </a:solidFill>
            </a:rPr>
            <a:t>Entry #4 </a:t>
          </a:r>
        </a:p>
        <a:p>
          <a:r>
            <a:rPr lang="en-US" sz="1100" b="1" baseline="0">
              <a:solidFill>
                <a:schemeClr val="accent5">
                  <a:lumMod val="75000"/>
                </a:schemeClr>
              </a:solidFill>
            </a:rPr>
            <a:t>(FY 23-24) </a:t>
          </a:r>
        </a:p>
        <a:p>
          <a:r>
            <a:rPr lang="en-US" sz="1100" b="1" baseline="0">
              <a:solidFill>
                <a:schemeClr val="accent5">
                  <a:lumMod val="75000"/>
                </a:schemeClr>
              </a:solidFill>
            </a:rPr>
            <a:t>Interest = $670</a:t>
          </a:r>
          <a:endParaRPr lang="en-US" sz="1100" b="1">
            <a:solidFill>
              <a:schemeClr val="accent5">
                <a:lumMod val="75000"/>
              </a:schemeClr>
            </a:solidFill>
          </a:endParaRPr>
        </a:p>
      </xdr:txBody>
    </xdr:sp>
    <xdr:clientData/>
  </xdr:twoCellAnchor>
  <xdr:twoCellAnchor>
    <xdr:from>
      <xdr:col>4</xdr:col>
      <xdr:colOff>786342</xdr:colOff>
      <xdr:row>55</xdr:row>
      <xdr:rowOff>50800</xdr:rowOff>
    </xdr:from>
    <xdr:to>
      <xdr:col>4</xdr:col>
      <xdr:colOff>1536700</xdr:colOff>
      <xdr:row>66</xdr:row>
      <xdr:rowOff>228599</xdr:rowOff>
    </xdr:to>
    <xdr:sp macro="" textlink="">
      <xdr:nvSpPr>
        <xdr:cNvPr id="25" name="Left Brace 24">
          <a:extLst>
            <a:ext uri="{FF2B5EF4-FFF2-40B4-BE49-F238E27FC236}">
              <a16:creationId xmlns:a16="http://schemas.microsoft.com/office/drawing/2014/main" id="{80BCB676-EA3D-7FA9-0883-BDA36DFA04AD}"/>
            </a:ext>
          </a:extLst>
        </xdr:cNvPr>
        <xdr:cNvSpPr/>
      </xdr:nvSpPr>
      <xdr:spPr>
        <a:xfrm>
          <a:off x="7136342" y="18427700"/>
          <a:ext cx="750358" cy="2971799"/>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r>
            <a:rPr lang="en-US" sz="1100" b="0" cap="none" spc="0">
              <a:ln w="0"/>
              <a:solidFill>
                <a:schemeClr val="tx1"/>
              </a:solidFill>
              <a:effectLst>
                <a:outerShdw blurRad="38100" dist="19050" dir="2700000" algn="tl" rotWithShape="0">
                  <a:schemeClr val="dk1">
                    <a:alpha val="40000"/>
                  </a:schemeClr>
                </a:outerShdw>
              </a:effectLst>
            </a:rPr>
            <a:t> </a:t>
          </a:r>
        </a:p>
      </xdr:txBody>
    </xdr:sp>
    <xdr:clientData/>
  </xdr:twoCellAnchor>
  <xdr:twoCellAnchor>
    <xdr:from>
      <xdr:col>4</xdr:col>
      <xdr:colOff>88900</xdr:colOff>
      <xdr:row>58</xdr:row>
      <xdr:rowOff>127001</xdr:rowOff>
    </xdr:from>
    <xdr:to>
      <xdr:col>4</xdr:col>
      <xdr:colOff>1016000</xdr:colOff>
      <xdr:row>63</xdr:row>
      <xdr:rowOff>215901</xdr:rowOff>
    </xdr:to>
    <xdr:sp macro="" textlink="">
      <xdr:nvSpPr>
        <xdr:cNvPr id="26" name="TextBox 25">
          <a:extLst>
            <a:ext uri="{FF2B5EF4-FFF2-40B4-BE49-F238E27FC236}">
              <a16:creationId xmlns:a16="http://schemas.microsoft.com/office/drawing/2014/main" id="{ED77DEB7-307E-7D76-6686-E5AE0735FA96}"/>
            </a:ext>
          </a:extLst>
        </xdr:cNvPr>
        <xdr:cNvSpPr txBox="1"/>
      </xdr:nvSpPr>
      <xdr:spPr>
        <a:xfrm>
          <a:off x="6438900" y="19265901"/>
          <a:ext cx="927100" cy="1358900"/>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Entry #6 </a:t>
          </a:r>
        </a:p>
        <a:p>
          <a:r>
            <a:rPr lang="en-US" sz="1100" b="1" baseline="0">
              <a:solidFill>
                <a:schemeClr val="accent5">
                  <a:lumMod val="75000"/>
                </a:schemeClr>
              </a:solidFill>
            </a:rPr>
            <a:t>(FY 23-24) </a:t>
          </a:r>
        </a:p>
        <a:p>
          <a:r>
            <a:rPr lang="en-US" sz="1100" b="1" baseline="0">
              <a:solidFill>
                <a:schemeClr val="accent5">
                  <a:lumMod val="75000"/>
                </a:schemeClr>
              </a:solidFill>
            </a:rPr>
            <a:t>principal amount due in the next FY = $51,321</a:t>
          </a:r>
          <a:endParaRPr lang="en-US" sz="1100" b="1">
            <a:solidFill>
              <a:schemeClr val="accent5">
                <a:lumMod val="75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1393031</xdr:colOff>
      <xdr:row>36</xdr:row>
      <xdr:rowOff>142874</xdr:rowOff>
    </xdr:from>
    <xdr:to>
      <xdr:col>6</xdr:col>
      <xdr:colOff>1631156</xdr:colOff>
      <xdr:row>41</xdr:row>
      <xdr:rowOff>166686</xdr:rowOff>
    </xdr:to>
    <xdr:sp macro="" textlink="">
      <xdr:nvSpPr>
        <xdr:cNvPr id="2" name="TextBox 1">
          <a:extLst>
            <a:ext uri="{FF2B5EF4-FFF2-40B4-BE49-F238E27FC236}">
              <a16:creationId xmlns:a16="http://schemas.microsoft.com/office/drawing/2014/main" id="{F99F7C6C-8769-496D-A60C-8A7D74B3F6B4}"/>
            </a:ext>
          </a:extLst>
        </xdr:cNvPr>
        <xdr:cNvSpPr txBox="1"/>
      </xdr:nvSpPr>
      <xdr:spPr>
        <a:xfrm>
          <a:off x="3571875" y="13811249"/>
          <a:ext cx="8501062" cy="13335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accent5">
                  <a:lumMod val="50000"/>
                </a:schemeClr>
              </a:solidFill>
              <a:effectLst/>
              <a:latin typeface="+mn-lt"/>
              <a:ea typeface="+mn-ea"/>
              <a:cs typeface="+mn-cs"/>
            </a:rPr>
            <a:t>Do NOT input any payment amounts in the Contract Modification Monthly Payment Information Section and leave yellow cells blank for early termination.</a:t>
          </a:r>
        </a:p>
        <a:p>
          <a:endParaRPr lang="en-US" sz="1100"/>
        </a:p>
      </xdr:txBody>
    </xdr:sp>
    <xdr:clientData/>
  </xdr:twoCellAnchor>
  <xdr:twoCellAnchor>
    <xdr:from>
      <xdr:col>4</xdr:col>
      <xdr:colOff>1547813</xdr:colOff>
      <xdr:row>15</xdr:row>
      <xdr:rowOff>392908</xdr:rowOff>
    </xdr:from>
    <xdr:to>
      <xdr:col>5</xdr:col>
      <xdr:colOff>821531</xdr:colOff>
      <xdr:row>17</xdr:row>
      <xdr:rowOff>142876</xdr:rowOff>
    </xdr:to>
    <xdr:sp macro="" textlink="">
      <xdr:nvSpPr>
        <xdr:cNvPr id="3" name="TextBox 2">
          <a:extLst>
            <a:ext uri="{FF2B5EF4-FFF2-40B4-BE49-F238E27FC236}">
              <a16:creationId xmlns:a16="http://schemas.microsoft.com/office/drawing/2014/main" id="{58A01F60-CD5E-49D7-9D0B-D16D54BC83A7}"/>
            </a:ext>
          </a:extLst>
        </xdr:cNvPr>
        <xdr:cNvSpPr txBox="1"/>
      </xdr:nvSpPr>
      <xdr:spPr>
        <a:xfrm>
          <a:off x="7893844" y="6084096"/>
          <a:ext cx="1321593" cy="7024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3 Original Input" tab, Ref a-c</a:t>
          </a:r>
          <a:endParaRPr lang="en-US" sz="1200" b="1" baseline="0">
            <a:solidFill>
              <a:schemeClr val="accent5">
                <a:lumMod val="50000"/>
              </a:schemeClr>
            </a:solidFill>
          </a:endParaRPr>
        </a:p>
        <a:p>
          <a:endParaRPr lang="en-US" sz="1100"/>
        </a:p>
      </xdr:txBody>
    </xdr:sp>
    <xdr:clientData/>
  </xdr:twoCellAnchor>
  <xdr:twoCellAnchor>
    <xdr:from>
      <xdr:col>5</xdr:col>
      <xdr:colOff>785813</xdr:colOff>
      <xdr:row>15</xdr:row>
      <xdr:rowOff>35720</xdr:rowOff>
    </xdr:from>
    <xdr:to>
      <xdr:col>5</xdr:col>
      <xdr:colOff>1262063</xdr:colOff>
      <xdr:row>17</xdr:row>
      <xdr:rowOff>440533</xdr:rowOff>
    </xdr:to>
    <xdr:sp macro="" textlink="">
      <xdr:nvSpPr>
        <xdr:cNvPr id="4" name="Left Brace 3">
          <a:extLst>
            <a:ext uri="{FF2B5EF4-FFF2-40B4-BE49-F238E27FC236}">
              <a16:creationId xmlns:a16="http://schemas.microsoft.com/office/drawing/2014/main" id="{D902D78D-E5EE-4219-8FF3-35675A82A2E9}"/>
            </a:ext>
          </a:extLst>
        </xdr:cNvPr>
        <xdr:cNvSpPr/>
      </xdr:nvSpPr>
      <xdr:spPr>
        <a:xfrm>
          <a:off x="9179719" y="5726908"/>
          <a:ext cx="476250" cy="135731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17</xdr:row>
      <xdr:rowOff>452437</xdr:rowOff>
    </xdr:from>
    <xdr:to>
      <xdr:col>6</xdr:col>
      <xdr:colOff>11905</xdr:colOff>
      <xdr:row>20</xdr:row>
      <xdr:rowOff>0</xdr:rowOff>
    </xdr:to>
    <xdr:sp macro="" textlink="">
      <xdr:nvSpPr>
        <xdr:cNvPr id="5" name="Rectangle 4">
          <a:extLst>
            <a:ext uri="{FF2B5EF4-FFF2-40B4-BE49-F238E27FC236}">
              <a16:creationId xmlns:a16="http://schemas.microsoft.com/office/drawing/2014/main" id="{F79F8127-572D-45A0-B533-46A0361BFFAD}"/>
            </a:ext>
          </a:extLst>
        </xdr:cNvPr>
        <xdr:cNvSpPr/>
      </xdr:nvSpPr>
      <xdr:spPr>
        <a:xfrm>
          <a:off x="0" y="7096125"/>
          <a:ext cx="10453686" cy="66675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35719</xdr:colOff>
      <xdr:row>18</xdr:row>
      <xdr:rowOff>23814</xdr:rowOff>
    </xdr:from>
    <xdr:to>
      <xdr:col>6</xdr:col>
      <xdr:colOff>333375</xdr:colOff>
      <xdr:row>19</xdr:row>
      <xdr:rowOff>261940</xdr:rowOff>
    </xdr:to>
    <xdr:sp macro="" textlink="">
      <xdr:nvSpPr>
        <xdr:cNvPr id="6" name="Right Brace 5">
          <a:extLst>
            <a:ext uri="{FF2B5EF4-FFF2-40B4-BE49-F238E27FC236}">
              <a16:creationId xmlns:a16="http://schemas.microsoft.com/office/drawing/2014/main" id="{3F964FC3-A638-44C4-9247-F7B90DA39D42}"/>
            </a:ext>
          </a:extLst>
        </xdr:cNvPr>
        <xdr:cNvSpPr/>
      </xdr:nvSpPr>
      <xdr:spPr>
        <a:xfrm>
          <a:off x="10477500" y="7143752"/>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357188</xdr:colOff>
      <xdr:row>17</xdr:row>
      <xdr:rowOff>381000</xdr:rowOff>
    </xdr:from>
    <xdr:to>
      <xdr:col>7</xdr:col>
      <xdr:colOff>1131093</xdr:colOff>
      <xdr:row>20</xdr:row>
      <xdr:rowOff>0</xdr:rowOff>
    </xdr:to>
    <xdr:sp macro="" textlink="">
      <xdr:nvSpPr>
        <xdr:cNvPr id="7" name="TextBox 6">
          <a:extLst>
            <a:ext uri="{FF2B5EF4-FFF2-40B4-BE49-F238E27FC236}">
              <a16:creationId xmlns:a16="http://schemas.microsoft.com/office/drawing/2014/main" id="{44D796A6-78DB-437A-A8E0-3CF9CA24490D}"/>
            </a:ext>
          </a:extLst>
        </xdr:cNvPr>
        <xdr:cNvSpPr txBox="1"/>
      </xdr:nvSpPr>
      <xdr:spPr>
        <a:xfrm>
          <a:off x="10798969" y="7024688"/>
          <a:ext cx="2595562" cy="7381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Do NOT enter any Current Year Total Amounts from the Example 3</a:t>
          </a:r>
          <a:r>
            <a:rPr lang="en-US" sz="1200" b="1" baseline="0">
              <a:solidFill>
                <a:schemeClr val="accent5">
                  <a:lumMod val="50000"/>
                </a:schemeClr>
              </a:solidFill>
            </a:rPr>
            <a:t> Original Input tab for early termination</a:t>
          </a:r>
        </a:p>
        <a:p>
          <a:endParaRPr lang="en-US" sz="1100"/>
        </a:p>
      </xdr:txBody>
    </xdr:sp>
    <xdr:clientData/>
  </xdr:twoCellAnchor>
  <xdr:twoCellAnchor>
    <xdr:from>
      <xdr:col>4</xdr:col>
      <xdr:colOff>2035969</xdr:colOff>
      <xdr:row>14</xdr:row>
      <xdr:rowOff>0</xdr:rowOff>
    </xdr:from>
    <xdr:to>
      <xdr:col>8</xdr:col>
      <xdr:colOff>1809750</xdr:colOff>
      <xdr:row>15</xdr:row>
      <xdr:rowOff>11906</xdr:rowOff>
    </xdr:to>
    <xdr:sp macro="" textlink="">
      <xdr:nvSpPr>
        <xdr:cNvPr id="8" name="Rectangle 7">
          <a:extLst>
            <a:ext uri="{FF2B5EF4-FFF2-40B4-BE49-F238E27FC236}">
              <a16:creationId xmlns:a16="http://schemas.microsoft.com/office/drawing/2014/main" id="{EB454A54-9129-EA84-3E46-541A43403A3D}"/>
            </a:ext>
          </a:extLst>
        </xdr:cNvPr>
        <xdr:cNvSpPr/>
      </xdr:nvSpPr>
      <xdr:spPr>
        <a:xfrm>
          <a:off x="8382000" y="5393531"/>
          <a:ext cx="7512844" cy="309563"/>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13</xdr:row>
      <xdr:rowOff>285750</xdr:rowOff>
    </xdr:from>
    <xdr:to>
      <xdr:col>4</xdr:col>
      <xdr:colOff>1857376</xdr:colOff>
      <xdr:row>15</xdr:row>
      <xdr:rowOff>23812</xdr:rowOff>
    </xdr:to>
    <xdr:sp macro="" textlink="">
      <xdr:nvSpPr>
        <xdr:cNvPr id="9" name="Rectangle 8">
          <a:extLst>
            <a:ext uri="{FF2B5EF4-FFF2-40B4-BE49-F238E27FC236}">
              <a16:creationId xmlns:a16="http://schemas.microsoft.com/office/drawing/2014/main" id="{398AB37A-CAE4-A511-2D60-00AF22E79ADD}"/>
            </a:ext>
          </a:extLst>
        </xdr:cNvPr>
        <xdr:cNvSpPr/>
      </xdr:nvSpPr>
      <xdr:spPr>
        <a:xfrm>
          <a:off x="0" y="5381625"/>
          <a:ext cx="8203407" cy="33337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596900</xdr:colOff>
      <xdr:row>9</xdr:row>
      <xdr:rowOff>254000</xdr:rowOff>
    </xdr:from>
    <xdr:to>
      <xdr:col>8</xdr:col>
      <xdr:colOff>469900</xdr:colOff>
      <xdr:row>11</xdr:row>
      <xdr:rowOff>101600</xdr:rowOff>
    </xdr:to>
    <xdr:sp macro="" textlink="">
      <xdr:nvSpPr>
        <xdr:cNvPr id="10" name="TextBox 9">
          <a:extLst>
            <a:ext uri="{FF2B5EF4-FFF2-40B4-BE49-F238E27FC236}">
              <a16:creationId xmlns:a16="http://schemas.microsoft.com/office/drawing/2014/main" id="{EF249345-C0A8-4C80-B3A1-4BCD144050EE}"/>
            </a:ext>
          </a:extLst>
        </xdr:cNvPr>
        <xdr:cNvSpPr txBox="1"/>
      </xdr:nvSpPr>
      <xdr:spPr>
        <a:xfrm>
          <a:off x="11036300" y="4127500"/>
          <a:ext cx="3505200" cy="431800"/>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baseline="0">
              <a:solidFill>
                <a:schemeClr val="accent5">
                  <a:lumMod val="50000"/>
                </a:schemeClr>
              </a:solidFill>
            </a:rPr>
            <a:t>Example of Early Termination </a:t>
          </a:r>
          <a:endParaRPr lang="en-US" sz="2000" baseline="0">
            <a:solidFill>
              <a:schemeClr val="accent5">
                <a:lumMod val="50000"/>
              </a:schemeClr>
            </a:solidFill>
            <a:effectLst/>
            <a:latin typeface="+mn-lt"/>
            <a:ea typeface="+mn-ea"/>
            <a:cs typeface="+mn-cs"/>
          </a:endParaRPr>
        </a:p>
        <a:p>
          <a:endParaRPr lang="en-US" sz="1200" baseline="0"/>
        </a:p>
      </xdr:txBody>
    </xdr:sp>
    <xdr:clientData/>
  </xdr:twoCellAnchor>
  <xdr:twoCellAnchor>
    <xdr:from>
      <xdr:col>6</xdr:col>
      <xdr:colOff>25400</xdr:colOff>
      <xdr:row>5</xdr:row>
      <xdr:rowOff>25400</xdr:rowOff>
    </xdr:from>
    <xdr:to>
      <xdr:col>6</xdr:col>
      <xdr:colOff>587375</xdr:colOff>
      <xdr:row>27</xdr:row>
      <xdr:rowOff>254000</xdr:rowOff>
    </xdr:to>
    <xdr:sp macro="" textlink="">
      <xdr:nvSpPr>
        <xdr:cNvPr id="11" name="Right Brace 10">
          <a:extLst>
            <a:ext uri="{FF2B5EF4-FFF2-40B4-BE49-F238E27FC236}">
              <a16:creationId xmlns:a16="http://schemas.microsoft.com/office/drawing/2014/main" id="{52E3C282-7753-F9C8-285B-91E4615DFCFF}"/>
            </a:ext>
          </a:extLst>
        </xdr:cNvPr>
        <xdr:cNvSpPr/>
      </xdr:nvSpPr>
      <xdr:spPr>
        <a:xfrm>
          <a:off x="10464800" y="2730500"/>
          <a:ext cx="561975" cy="7302500"/>
        </a:xfrm>
        <a:prstGeom prst="rightBrace">
          <a:avLst>
            <a:gd name="adj1" fmla="val 8333"/>
            <a:gd name="adj2" fmla="val 22348"/>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13</xdr:row>
      <xdr:rowOff>224117</xdr:rowOff>
    </xdr:from>
    <xdr:to>
      <xdr:col>11</xdr:col>
      <xdr:colOff>0</xdr:colOff>
      <xdr:row>24</xdr:row>
      <xdr:rowOff>22412</xdr:rowOff>
    </xdr:to>
    <xdr:sp macro="" textlink="">
      <xdr:nvSpPr>
        <xdr:cNvPr id="2" name="Rectangle 1">
          <a:extLst>
            <a:ext uri="{FF2B5EF4-FFF2-40B4-BE49-F238E27FC236}">
              <a16:creationId xmlns:a16="http://schemas.microsoft.com/office/drawing/2014/main" id="{F1277081-E383-4BEA-8EF5-A133BBB1CF38}"/>
            </a:ext>
          </a:extLst>
        </xdr:cNvPr>
        <xdr:cNvSpPr/>
      </xdr:nvSpPr>
      <xdr:spPr>
        <a:xfrm>
          <a:off x="0" y="3428999"/>
          <a:ext cx="12248029" cy="2386854"/>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62</xdr:row>
      <xdr:rowOff>190499</xdr:rowOff>
    </xdr:from>
    <xdr:to>
      <xdr:col>11</xdr:col>
      <xdr:colOff>0</xdr:colOff>
      <xdr:row>71</xdr:row>
      <xdr:rowOff>22412</xdr:rowOff>
    </xdr:to>
    <xdr:sp macro="" textlink="">
      <xdr:nvSpPr>
        <xdr:cNvPr id="9" name="Rectangle 8">
          <a:extLst>
            <a:ext uri="{FF2B5EF4-FFF2-40B4-BE49-F238E27FC236}">
              <a16:creationId xmlns:a16="http://schemas.microsoft.com/office/drawing/2014/main" id="{FD9A1269-7F15-0DCB-29E9-B0FB5D01DD72}"/>
            </a:ext>
          </a:extLst>
        </xdr:cNvPr>
        <xdr:cNvSpPr/>
      </xdr:nvSpPr>
      <xdr:spPr>
        <a:xfrm>
          <a:off x="0" y="11867028"/>
          <a:ext cx="12248029" cy="194982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22413</xdr:colOff>
      <xdr:row>18</xdr:row>
      <xdr:rowOff>22412</xdr:rowOff>
    </xdr:from>
    <xdr:to>
      <xdr:col>8</xdr:col>
      <xdr:colOff>939801</xdr:colOff>
      <xdr:row>22</xdr:row>
      <xdr:rowOff>63500</xdr:rowOff>
    </xdr:to>
    <xdr:sp macro="" textlink="">
      <xdr:nvSpPr>
        <xdr:cNvPr id="11" name="TextBox 10">
          <a:extLst>
            <a:ext uri="{FF2B5EF4-FFF2-40B4-BE49-F238E27FC236}">
              <a16:creationId xmlns:a16="http://schemas.microsoft.com/office/drawing/2014/main" id="{8345E480-183F-4D1D-B04F-72910A760C4B}"/>
            </a:ext>
          </a:extLst>
        </xdr:cNvPr>
        <xdr:cNvSpPr txBox="1"/>
      </xdr:nvSpPr>
      <xdr:spPr>
        <a:xfrm>
          <a:off x="6943913" y="4505512"/>
          <a:ext cx="1869888" cy="100628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3 Original Output tab</a:t>
          </a:r>
          <a:r>
            <a:rPr lang="en-US" sz="1100" b="1" baseline="0">
              <a:solidFill>
                <a:schemeClr val="accent5">
                  <a:lumMod val="50000"/>
                </a:schemeClr>
              </a:solidFill>
              <a:effectLst/>
              <a:latin typeface="+mn-lt"/>
              <a:ea typeface="+mn-ea"/>
              <a:cs typeface="+mn-cs"/>
            </a:rPr>
            <a:t>, Entry # 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a:solidFill>
              <a:schemeClr val="accent5">
                <a:lumMod val="50000"/>
              </a:schemeClr>
            </a:solidFill>
            <a:effectLst/>
          </a:endParaRPr>
        </a:p>
        <a:p>
          <a:endParaRPr lang="en-US" sz="1100">
            <a:solidFill>
              <a:schemeClr val="accent5">
                <a:lumMod val="50000"/>
              </a:schemeClr>
            </a:solidFill>
          </a:endParaRPr>
        </a:p>
      </xdr:txBody>
    </xdr:sp>
    <xdr:clientData/>
  </xdr:twoCellAnchor>
  <xdr:twoCellAnchor>
    <xdr:from>
      <xdr:col>6</xdr:col>
      <xdr:colOff>627529</xdr:colOff>
      <xdr:row>66</xdr:row>
      <xdr:rowOff>11208</xdr:rowOff>
    </xdr:from>
    <xdr:to>
      <xdr:col>8</xdr:col>
      <xdr:colOff>437029</xdr:colOff>
      <xdr:row>68</xdr:row>
      <xdr:rowOff>89649</xdr:rowOff>
    </xdr:to>
    <xdr:sp macro="" textlink="">
      <xdr:nvSpPr>
        <xdr:cNvPr id="12" name="TextBox 11">
          <a:extLst>
            <a:ext uri="{FF2B5EF4-FFF2-40B4-BE49-F238E27FC236}">
              <a16:creationId xmlns:a16="http://schemas.microsoft.com/office/drawing/2014/main" id="{FE0AC4E8-79B0-4EF1-8DA4-1FF4331ADA8F}"/>
            </a:ext>
          </a:extLst>
        </xdr:cNvPr>
        <xdr:cNvSpPr txBox="1"/>
      </xdr:nvSpPr>
      <xdr:spPr>
        <a:xfrm>
          <a:off x="6589058" y="12629032"/>
          <a:ext cx="1714500" cy="54908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Adjust the SBITA liability and SBITA asset to zero</a:t>
          </a:r>
          <a:endParaRPr lang="en-US" sz="1100" b="1">
            <a:solidFill>
              <a:srgbClr val="00206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523877</xdr:colOff>
      <xdr:row>37</xdr:row>
      <xdr:rowOff>23814</xdr:rowOff>
    </xdr:from>
    <xdr:to>
      <xdr:col>5</xdr:col>
      <xdr:colOff>809627</xdr:colOff>
      <xdr:row>38</xdr:row>
      <xdr:rowOff>34459</xdr:rowOff>
    </xdr:to>
    <xdr:sp macro="" textlink="">
      <xdr:nvSpPr>
        <xdr:cNvPr id="3" name="TextBox 2">
          <a:extLst>
            <a:ext uri="{FF2B5EF4-FFF2-40B4-BE49-F238E27FC236}">
              <a16:creationId xmlns:a16="http://schemas.microsoft.com/office/drawing/2014/main" id="{C021D55C-92D8-4FF6-B200-C8E0D0D6F658}"/>
            </a:ext>
          </a:extLst>
        </xdr:cNvPr>
        <xdr:cNvSpPr txBox="1"/>
      </xdr:nvSpPr>
      <xdr:spPr>
        <a:xfrm>
          <a:off x="8715377" y="12501564"/>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7</xdr:col>
      <xdr:colOff>404814</xdr:colOff>
      <xdr:row>37</xdr:row>
      <xdr:rowOff>11905</xdr:rowOff>
    </xdr:from>
    <xdr:to>
      <xdr:col>7</xdr:col>
      <xdr:colOff>690564</xdr:colOff>
      <xdr:row>38</xdr:row>
      <xdr:rowOff>22550</xdr:rowOff>
    </xdr:to>
    <xdr:sp macro="" textlink="">
      <xdr:nvSpPr>
        <xdr:cNvPr id="4" name="TextBox 3">
          <a:extLst>
            <a:ext uri="{FF2B5EF4-FFF2-40B4-BE49-F238E27FC236}">
              <a16:creationId xmlns:a16="http://schemas.microsoft.com/office/drawing/2014/main" id="{070B926A-F698-43EC-B3D0-5173EB96EFB3}"/>
            </a:ext>
          </a:extLst>
        </xdr:cNvPr>
        <xdr:cNvSpPr txBox="1"/>
      </xdr:nvSpPr>
      <xdr:spPr>
        <a:xfrm>
          <a:off x="12465845" y="12489655"/>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8</xdr:col>
      <xdr:colOff>511968</xdr:colOff>
      <xdr:row>37</xdr:row>
      <xdr:rowOff>23812</xdr:rowOff>
    </xdr:from>
    <xdr:to>
      <xdr:col>8</xdr:col>
      <xdr:colOff>797718</xdr:colOff>
      <xdr:row>38</xdr:row>
      <xdr:rowOff>34457</xdr:rowOff>
    </xdr:to>
    <xdr:sp macro="" textlink="">
      <xdr:nvSpPr>
        <xdr:cNvPr id="5" name="TextBox 4">
          <a:extLst>
            <a:ext uri="{FF2B5EF4-FFF2-40B4-BE49-F238E27FC236}">
              <a16:creationId xmlns:a16="http://schemas.microsoft.com/office/drawing/2014/main" id="{14FF098A-F4B0-4F09-97F8-08348B5BA75D}"/>
            </a:ext>
          </a:extLst>
        </xdr:cNvPr>
        <xdr:cNvSpPr txBox="1"/>
      </xdr:nvSpPr>
      <xdr:spPr>
        <a:xfrm>
          <a:off x="14394656" y="12501562"/>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15</xdr:col>
      <xdr:colOff>35719</xdr:colOff>
      <xdr:row>37</xdr:row>
      <xdr:rowOff>107156</xdr:rowOff>
    </xdr:from>
    <xdr:to>
      <xdr:col>17</xdr:col>
      <xdr:colOff>785813</xdr:colOff>
      <xdr:row>40</xdr:row>
      <xdr:rowOff>142874</xdr:rowOff>
    </xdr:to>
    <xdr:sp macro="" textlink="">
      <xdr:nvSpPr>
        <xdr:cNvPr id="8" name="TextBox 7">
          <a:extLst>
            <a:ext uri="{FF2B5EF4-FFF2-40B4-BE49-F238E27FC236}">
              <a16:creationId xmlns:a16="http://schemas.microsoft.com/office/drawing/2014/main" id="{A761FC69-FE73-4CDD-9EF9-65B078917C2C}"/>
            </a:ext>
          </a:extLst>
        </xdr:cNvPr>
        <xdr:cNvSpPr txBox="1"/>
      </xdr:nvSpPr>
      <xdr:spPr>
        <a:xfrm>
          <a:off x="16275844" y="12584906"/>
          <a:ext cx="4738688" cy="821531"/>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The SBITA</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contract was terminated in September 2023 (FY 23-24). Use the prior year's June balances to adjust the SBITA liability and SBITA asset to zero.</a:t>
          </a:r>
          <a:endParaRPr lang="en-US">
            <a:solidFill>
              <a:srgbClr val="C00000"/>
            </a:solidFill>
            <a:effectLst/>
          </a:endParaRPr>
        </a:p>
      </xdr:txBody>
    </xdr:sp>
    <xdr:clientData/>
  </xdr:twoCellAnchor>
  <xdr:twoCellAnchor>
    <xdr:from>
      <xdr:col>14</xdr:col>
      <xdr:colOff>23813</xdr:colOff>
      <xdr:row>37</xdr:row>
      <xdr:rowOff>130969</xdr:rowOff>
    </xdr:from>
    <xdr:to>
      <xdr:col>15</xdr:col>
      <xdr:colOff>35719</xdr:colOff>
      <xdr:row>38</xdr:row>
      <xdr:rowOff>202406</xdr:rowOff>
    </xdr:to>
    <xdr:cxnSp macro="">
      <xdr:nvCxnSpPr>
        <xdr:cNvPr id="9" name="Straight Arrow Connector 8">
          <a:extLst>
            <a:ext uri="{FF2B5EF4-FFF2-40B4-BE49-F238E27FC236}">
              <a16:creationId xmlns:a16="http://schemas.microsoft.com/office/drawing/2014/main" id="{8761B15E-6708-4091-A421-91B1D6179889}"/>
            </a:ext>
          </a:extLst>
        </xdr:cNvPr>
        <xdr:cNvCxnSpPr/>
      </xdr:nvCxnSpPr>
      <xdr:spPr>
        <a:xfrm>
          <a:off x="15728157" y="12608719"/>
          <a:ext cx="547687" cy="333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59532</xdr:colOff>
      <xdr:row>38</xdr:row>
      <xdr:rowOff>214312</xdr:rowOff>
    </xdr:from>
    <xdr:to>
      <xdr:col>15</xdr:col>
      <xdr:colOff>11906</xdr:colOff>
      <xdr:row>40</xdr:row>
      <xdr:rowOff>130968</xdr:rowOff>
    </xdr:to>
    <xdr:cxnSp macro="">
      <xdr:nvCxnSpPr>
        <xdr:cNvPr id="10" name="Straight Arrow Connector 9">
          <a:extLst>
            <a:ext uri="{FF2B5EF4-FFF2-40B4-BE49-F238E27FC236}">
              <a16:creationId xmlns:a16="http://schemas.microsoft.com/office/drawing/2014/main" id="{1F432216-7DFC-4892-B0C2-57266800D60A}"/>
            </a:ext>
          </a:extLst>
        </xdr:cNvPr>
        <xdr:cNvCxnSpPr/>
      </xdr:nvCxnSpPr>
      <xdr:spPr>
        <a:xfrm flipV="1">
          <a:off x="15763876" y="12954000"/>
          <a:ext cx="488155" cy="44053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35719</xdr:colOff>
      <xdr:row>5</xdr:row>
      <xdr:rowOff>107157</xdr:rowOff>
    </xdr:from>
    <xdr:to>
      <xdr:col>8</xdr:col>
      <xdr:colOff>1095375</xdr:colOff>
      <xdr:row>10</xdr:row>
      <xdr:rowOff>238127</xdr:rowOff>
    </xdr:to>
    <xdr:sp macro="" textlink="">
      <xdr:nvSpPr>
        <xdr:cNvPr id="11" name="TextBox 10">
          <a:extLst>
            <a:ext uri="{FF2B5EF4-FFF2-40B4-BE49-F238E27FC236}">
              <a16:creationId xmlns:a16="http://schemas.microsoft.com/office/drawing/2014/main" id="{B7843A10-4235-4F04-8AD5-A8A1F90721C4}"/>
            </a:ext>
          </a:extLst>
        </xdr:cNvPr>
        <xdr:cNvSpPr txBox="1"/>
      </xdr:nvSpPr>
      <xdr:spPr>
        <a:xfrm>
          <a:off x="10275094" y="2428876"/>
          <a:ext cx="4702969" cy="1321595"/>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7/5/2022</a:t>
          </a:r>
        </a:p>
        <a:p>
          <a:pPr marL="171450" indent="-171450">
            <a:buFont typeface="Arial" panose="020B0604020202020204" pitchFamily="34" charset="0"/>
            <a:buChar char="•"/>
          </a:pPr>
          <a:r>
            <a:rPr lang="en-US" sz="1200" baseline="0"/>
            <a:t>Cancelable end date was 7/4/2025 - no options to extend </a:t>
          </a:r>
        </a:p>
        <a:p>
          <a:pPr marL="171450" indent="-171450">
            <a:buFont typeface="Arial" panose="020B0604020202020204" pitchFamily="34" charset="0"/>
            <a:buChar char="•"/>
          </a:pPr>
          <a:r>
            <a:rPr lang="en-US" sz="1200" baseline="0"/>
            <a:t>$35,000 annual subscription payments at the beginning of the month </a:t>
          </a: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36 months subscription term (7/5/2022 - 7/4/2025)</a:t>
          </a:r>
        </a:p>
        <a:p>
          <a:endParaRPr lang="en-US" sz="1200" baseline="0"/>
        </a:p>
      </xdr:txBody>
    </xdr:sp>
    <xdr:clientData/>
  </xdr:twoCellAnchor>
  <xdr:twoCellAnchor>
    <xdr:from>
      <xdr:col>14</xdr:col>
      <xdr:colOff>11908</xdr:colOff>
      <xdr:row>31</xdr:row>
      <xdr:rowOff>214311</xdr:rowOff>
    </xdr:from>
    <xdr:to>
      <xdr:col>17</xdr:col>
      <xdr:colOff>1107283</xdr:colOff>
      <xdr:row>41</xdr:row>
      <xdr:rowOff>47624</xdr:rowOff>
    </xdr:to>
    <xdr:sp macro="" textlink="">
      <xdr:nvSpPr>
        <xdr:cNvPr id="14" name="Rectangle: Rounded Corners 13">
          <a:extLst>
            <a:ext uri="{FF2B5EF4-FFF2-40B4-BE49-F238E27FC236}">
              <a16:creationId xmlns:a16="http://schemas.microsoft.com/office/drawing/2014/main" id="{D5FED2AE-899E-4214-99E1-B58A053937EA}"/>
            </a:ext>
          </a:extLst>
        </xdr:cNvPr>
        <xdr:cNvSpPr/>
      </xdr:nvSpPr>
      <xdr:spPr>
        <a:xfrm>
          <a:off x="15716252" y="11120436"/>
          <a:ext cx="5619750" cy="2452688"/>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38</xdr:row>
      <xdr:rowOff>47624</xdr:rowOff>
    </xdr:from>
    <xdr:to>
      <xdr:col>14</xdr:col>
      <xdr:colOff>23812</xdr:colOff>
      <xdr:row>41</xdr:row>
      <xdr:rowOff>23812</xdr:rowOff>
    </xdr:to>
    <xdr:sp macro="" textlink="">
      <xdr:nvSpPr>
        <xdr:cNvPr id="15" name="Rectangle 14">
          <a:extLst>
            <a:ext uri="{FF2B5EF4-FFF2-40B4-BE49-F238E27FC236}">
              <a16:creationId xmlns:a16="http://schemas.microsoft.com/office/drawing/2014/main" id="{90E0FA4C-922C-40FD-9E6F-4FC18EC79DFD}"/>
            </a:ext>
          </a:extLst>
        </xdr:cNvPr>
        <xdr:cNvSpPr/>
      </xdr:nvSpPr>
      <xdr:spPr>
        <a:xfrm>
          <a:off x="0" y="12787312"/>
          <a:ext cx="15728156" cy="7620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37</xdr:row>
      <xdr:rowOff>11906</xdr:rowOff>
    </xdr:from>
    <xdr:to>
      <xdr:col>8</xdr:col>
      <xdr:colOff>1809749</xdr:colOff>
      <xdr:row>38</xdr:row>
      <xdr:rowOff>23812</xdr:rowOff>
    </xdr:to>
    <xdr:sp macro="" textlink="">
      <xdr:nvSpPr>
        <xdr:cNvPr id="22" name="Rectangle: Rounded Corners 21">
          <a:extLst>
            <a:ext uri="{FF2B5EF4-FFF2-40B4-BE49-F238E27FC236}">
              <a16:creationId xmlns:a16="http://schemas.microsoft.com/office/drawing/2014/main" id="{B049D354-E38E-4B5C-B6E5-FC9988944DE1}"/>
            </a:ext>
          </a:extLst>
        </xdr:cNvPr>
        <xdr:cNvSpPr/>
      </xdr:nvSpPr>
      <xdr:spPr>
        <a:xfrm>
          <a:off x="0" y="12489656"/>
          <a:ext cx="15692437" cy="273844"/>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416721</xdr:colOff>
      <xdr:row>18</xdr:row>
      <xdr:rowOff>11907</xdr:rowOff>
    </xdr:from>
    <xdr:to>
      <xdr:col>5</xdr:col>
      <xdr:colOff>702471</xdr:colOff>
      <xdr:row>18</xdr:row>
      <xdr:rowOff>284490</xdr:rowOff>
    </xdr:to>
    <xdr:sp macro="" textlink="">
      <xdr:nvSpPr>
        <xdr:cNvPr id="30" name="TextBox 29">
          <a:extLst>
            <a:ext uri="{FF2B5EF4-FFF2-40B4-BE49-F238E27FC236}">
              <a16:creationId xmlns:a16="http://schemas.microsoft.com/office/drawing/2014/main" id="{CE2E70E7-ECD1-01BD-8985-667E906DD087}"/>
            </a:ext>
          </a:extLst>
        </xdr:cNvPr>
        <xdr:cNvSpPr txBox="1"/>
      </xdr:nvSpPr>
      <xdr:spPr>
        <a:xfrm>
          <a:off x="8608221" y="5905501"/>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44823</xdr:colOff>
      <xdr:row>17</xdr:row>
      <xdr:rowOff>11207</xdr:rowOff>
    </xdr:from>
    <xdr:to>
      <xdr:col>8</xdr:col>
      <xdr:colOff>930088</xdr:colOff>
      <xdr:row>23</xdr:row>
      <xdr:rowOff>67238</xdr:rowOff>
    </xdr:to>
    <xdr:sp macro="" textlink="">
      <xdr:nvSpPr>
        <xdr:cNvPr id="3" name="TextBox 2">
          <a:extLst>
            <a:ext uri="{FF2B5EF4-FFF2-40B4-BE49-F238E27FC236}">
              <a16:creationId xmlns:a16="http://schemas.microsoft.com/office/drawing/2014/main" id="{4638EF71-11FF-4E61-99EA-D706F892BC6C}"/>
            </a:ext>
          </a:extLst>
        </xdr:cNvPr>
        <xdr:cNvSpPr txBox="1"/>
      </xdr:nvSpPr>
      <xdr:spPr>
        <a:xfrm>
          <a:off x="6958852" y="4157383"/>
          <a:ext cx="1837765" cy="146797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3 Original Output tab transferred to Entry # 0 of the Example 3 Modification Output tab. </a:t>
          </a:r>
          <a:endParaRPr lang="en-US" sz="1100">
            <a:solidFill>
              <a:schemeClr val="accent5">
                <a:lumMod val="50000"/>
              </a:schemeClr>
            </a:solidFill>
          </a:endParaRPr>
        </a:p>
      </xdr:txBody>
    </xdr:sp>
    <xdr:clientData/>
  </xdr:twoCellAnchor>
  <xdr:twoCellAnchor>
    <xdr:from>
      <xdr:col>7</xdr:col>
      <xdr:colOff>11206</xdr:colOff>
      <xdr:row>6</xdr:row>
      <xdr:rowOff>179294</xdr:rowOff>
    </xdr:from>
    <xdr:to>
      <xdr:col>9</xdr:col>
      <xdr:colOff>818031</xdr:colOff>
      <xdr:row>16</xdr:row>
      <xdr:rowOff>212911</xdr:rowOff>
    </xdr:to>
    <xdr:cxnSp macro="">
      <xdr:nvCxnSpPr>
        <xdr:cNvPr id="4" name="Straight Arrow Connector 3">
          <a:extLst>
            <a:ext uri="{FF2B5EF4-FFF2-40B4-BE49-F238E27FC236}">
              <a16:creationId xmlns:a16="http://schemas.microsoft.com/office/drawing/2014/main" id="{AF73F21C-DF1C-445A-92F0-D26FCB4F24CF}"/>
            </a:ext>
          </a:extLst>
        </xdr:cNvPr>
        <xdr:cNvCxnSpPr/>
      </xdr:nvCxnSpPr>
      <xdr:spPr>
        <a:xfrm>
          <a:off x="6925235" y="1736912"/>
          <a:ext cx="2711825" cy="23868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1826559</xdr:colOff>
      <xdr:row>5</xdr:row>
      <xdr:rowOff>212911</xdr:rowOff>
    </xdr:from>
    <xdr:to>
      <xdr:col>7</xdr:col>
      <xdr:colOff>0</xdr:colOff>
      <xdr:row>10</xdr:row>
      <xdr:rowOff>0</xdr:rowOff>
    </xdr:to>
    <xdr:sp macro="" textlink="">
      <xdr:nvSpPr>
        <xdr:cNvPr id="2" name="Rectangle: Rounded Corners 1">
          <a:extLst>
            <a:ext uri="{FF2B5EF4-FFF2-40B4-BE49-F238E27FC236}">
              <a16:creationId xmlns:a16="http://schemas.microsoft.com/office/drawing/2014/main" id="{17CBD8E8-A0AA-9912-EB56-27BDAF28DC08}"/>
            </a:ext>
          </a:extLst>
        </xdr:cNvPr>
        <xdr:cNvSpPr/>
      </xdr:nvSpPr>
      <xdr:spPr>
        <a:xfrm>
          <a:off x="4045324" y="1535205"/>
          <a:ext cx="2868705" cy="963707"/>
        </a:xfrm>
        <a:prstGeom prst="round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22412</xdr:colOff>
      <xdr:row>14</xdr:row>
      <xdr:rowOff>0</xdr:rowOff>
    </xdr:from>
    <xdr:to>
      <xdr:col>10</xdr:col>
      <xdr:colOff>1703295</xdr:colOff>
      <xdr:row>24</xdr:row>
      <xdr:rowOff>11206</xdr:rowOff>
    </xdr:to>
    <xdr:sp macro="" textlink="">
      <xdr:nvSpPr>
        <xdr:cNvPr id="4" name="Rectangle 3">
          <a:extLst>
            <a:ext uri="{FF2B5EF4-FFF2-40B4-BE49-F238E27FC236}">
              <a16:creationId xmlns:a16="http://schemas.microsoft.com/office/drawing/2014/main" id="{233FC01D-BD77-0448-29E3-0CEE72090F0B}"/>
            </a:ext>
          </a:extLst>
        </xdr:cNvPr>
        <xdr:cNvSpPr/>
      </xdr:nvSpPr>
      <xdr:spPr>
        <a:xfrm>
          <a:off x="22412" y="3440206"/>
          <a:ext cx="12214412" cy="2364441"/>
        </a:xfrm>
        <a:prstGeom prst="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22411</xdr:colOff>
      <xdr:row>71</xdr:row>
      <xdr:rowOff>179294</xdr:rowOff>
    </xdr:from>
    <xdr:to>
      <xdr:col>10</xdr:col>
      <xdr:colOff>1703294</xdr:colOff>
      <xdr:row>77</xdr:row>
      <xdr:rowOff>33618</xdr:rowOff>
    </xdr:to>
    <xdr:sp macro="" textlink="">
      <xdr:nvSpPr>
        <xdr:cNvPr id="5" name="Rectangle 4">
          <a:extLst>
            <a:ext uri="{FF2B5EF4-FFF2-40B4-BE49-F238E27FC236}">
              <a16:creationId xmlns:a16="http://schemas.microsoft.com/office/drawing/2014/main" id="{40D715AC-DC0B-B8E4-9937-0745BD419D87}"/>
            </a:ext>
          </a:extLst>
        </xdr:cNvPr>
        <xdr:cNvSpPr/>
      </xdr:nvSpPr>
      <xdr:spPr>
        <a:xfrm>
          <a:off x="22411" y="13973735"/>
          <a:ext cx="12214412" cy="1266265"/>
        </a:xfrm>
        <a:prstGeom prst="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930088</xdr:colOff>
      <xdr:row>73</xdr:row>
      <xdr:rowOff>0</xdr:rowOff>
    </xdr:from>
    <xdr:to>
      <xdr:col>8</xdr:col>
      <xdr:colOff>930088</xdr:colOff>
      <xdr:row>76</xdr:row>
      <xdr:rowOff>123265</xdr:rowOff>
    </xdr:to>
    <xdr:sp macro="" textlink="">
      <xdr:nvSpPr>
        <xdr:cNvPr id="8" name="TextBox 7">
          <a:extLst>
            <a:ext uri="{FF2B5EF4-FFF2-40B4-BE49-F238E27FC236}">
              <a16:creationId xmlns:a16="http://schemas.microsoft.com/office/drawing/2014/main" id="{C589533A-F604-49AC-9A77-80006528B7DE}"/>
            </a:ext>
          </a:extLst>
        </xdr:cNvPr>
        <xdr:cNvSpPr txBox="1"/>
      </xdr:nvSpPr>
      <xdr:spPr>
        <a:xfrm>
          <a:off x="5939117" y="14265088"/>
          <a:ext cx="2857500" cy="829236"/>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SBITA remeasurement due to </a:t>
          </a:r>
          <a:r>
            <a:rPr lang="en-US" b="1">
              <a:solidFill>
                <a:srgbClr val="002060"/>
              </a:solidFill>
            </a:rPr>
            <a:t>exercising an option that was previously  determined that it was reasonably certain that they would not exercise that option</a:t>
          </a:r>
          <a:endParaRPr lang="en-US" sz="1100" b="1">
            <a:solidFill>
              <a:srgbClr val="002060"/>
            </a:solidFill>
          </a:endParaRPr>
        </a:p>
      </xdr:txBody>
    </xdr:sp>
    <xdr:clientData/>
  </xdr:twoCellAnchor>
  <xdr:twoCellAnchor>
    <xdr:from>
      <xdr:col>7</xdr:col>
      <xdr:colOff>0</xdr:colOff>
      <xdr:row>7</xdr:row>
      <xdr:rowOff>224118</xdr:rowOff>
    </xdr:from>
    <xdr:to>
      <xdr:col>9</xdr:col>
      <xdr:colOff>762000</xdr:colOff>
      <xdr:row>17</xdr:row>
      <xdr:rowOff>22412</xdr:rowOff>
    </xdr:to>
    <xdr:cxnSp macro="">
      <xdr:nvCxnSpPr>
        <xdr:cNvPr id="13" name="Straight Arrow Connector 12">
          <a:extLst>
            <a:ext uri="{FF2B5EF4-FFF2-40B4-BE49-F238E27FC236}">
              <a16:creationId xmlns:a16="http://schemas.microsoft.com/office/drawing/2014/main" id="{156FD7F1-8404-E96F-472D-8F8994840EE4}"/>
            </a:ext>
          </a:extLst>
        </xdr:cNvPr>
        <xdr:cNvCxnSpPr>
          <a:stCxn id="2" idx="3"/>
        </xdr:cNvCxnSpPr>
      </xdr:nvCxnSpPr>
      <xdr:spPr>
        <a:xfrm>
          <a:off x="6914029" y="2017059"/>
          <a:ext cx="2667000" cy="21515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50800</xdr:colOff>
      <xdr:row>17</xdr:row>
      <xdr:rowOff>12700</xdr:rowOff>
    </xdr:from>
    <xdr:to>
      <xdr:col>9</xdr:col>
      <xdr:colOff>39593</xdr:colOff>
      <xdr:row>21</xdr:row>
      <xdr:rowOff>177800</xdr:rowOff>
    </xdr:to>
    <xdr:sp macro="" textlink="">
      <xdr:nvSpPr>
        <xdr:cNvPr id="3" name="TextBox 2">
          <a:extLst>
            <a:ext uri="{FF2B5EF4-FFF2-40B4-BE49-F238E27FC236}">
              <a16:creationId xmlns:a16="http://schemas.microsoft.com/office/drawing/2014/main" id="{58933437-EA76-4D8C-AA6F-3E0F37EF01CA}"/>
            </a:ext>
          </a:extLst>
        </xdr:cNvPr>
        <xdr:cNvSpPr txBox="1"/>
      </xdr:nvSpPr>
      <xdr:spPr>
        <a:xfrm>
          <a:off x="6972300" y="4254500"/>
          <a:ext cx="1893793" cy="11303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1 Original Output tab</a:t>
          </a:r>
          <a:r>
            <a:rPr lang="en-US" sz="1100" b="1" baseline="0">
              <a:solidFill>
                <a:schemeClr val="accent5">
                  <a:lumMod val="50000"/>
                </a:schemeClr>
              </a:solidFill>
              <a:effectLst/>
              <a:latin typeface="+mn-lt"/>
              <a:ea typeface="+mn-ea"/>
              <a:cs typeface="+mn-cs"/>
            </a:rPr>
            <a:t>, Entry # 0 </a:t>
          </a:r>
        </a:p>
        <a:p>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sz="1100">
            <a:solidFill>
              <a:schemeClr val="accent5">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546100</xdr:colOff>
      <xdr:row>8</xdr:row>
      <xdr:rowOff>177800</xdr:rowOff>
    </xdr:from>
    <xdr:to>
      <xdr:col>4</xdr:col>
      <xdr:colOff>495300</xdr:colOff>
      <xdr:row>16</xdr:row>
      <xdr:rowOff>12700</xdr:rowOff>
    </xdr:to>
    <xdr:cxnSp macro="">
      <xdr:nvCxnSpPr>
        <xdr:cNvPr id="2" name="Straight Arrow Connector 1">
          <a:extLst>
            <a:ext uri="{FF2B5EF4-FFF2-40B4-BE49-F238E27FC236}">
              <a16:creationId xmlns:a16="http://schemas.microsoft.com/office/drawing/2014/main" id="{E1EE0C51-B856-488B-8679-27F5E8BC19BB}"/>
            </a:ext>
          </a:extLst>
        </xdr:cNvPr>
        <xdr:cNvCxnSpPr/>
      </xdr:nvCxnSpPr>
      <xdr:spPr>
        <a:xfrm>
          <a:off x="1854200" y="2514600"/>
          <a:ext cx="3276600" cy="2171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14</xdr:row>
      <xdr:rowOff>207682</xdr:rowOff>
    </xdr:from>
    <xdr:to>
      <xdr:col>4</xdr:col>
      <xdr:colOff>2705100</xdr:colOff>
      <xdr:row>18</xdr:row>
      <xdr:rowOff>139700</xdr:rowOff>
    </xdr:to>
    <xdr:sp macro="" textlink="">
      <xdr:nvSpPr>
        <xdr:cNvPr id="5" name="TextBox 4">
          <a:extLst>
            <a:ext uri="{FF2B5EF4-FFF2-40B4-BE49-F238E27FC236}">
              <a16:creationId xmlns:a16="http://schemas.microsoft.com/office/drawing/2014/main" id="{7036433A-5C1D-4BDC-8F95-228D1DD28F68}"/>
            </a:ext>
          </a:extLst>
        </xdr:cNvPr>
        <xdr:cNvSpPr txBox="1"/>
      </xdr:nvSpPr>
      <xdr:spPr>
        <a:xfrm>
          <a:off x="5143500" y="4297082"/>
          <a:ext cx="2197100" cy="110041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For reporting the fiscal year 2023-2024, the principal payments for FY 2024-2025 should agree to Entry # 6 of Example 1 modification Output tab.  </a:t>
          </a:r>
          <a:endParaRPr lang="en-US" sz="1100">
            <a:solidFill>
              <a:schemeClr val="accent5">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41</xdr:row>
      <xdr:rowOff>241299</xdr:rowOff>
    </xdr:from>
    <xdr:to>
      <xdr:col>14</xdr:col>
      <xdr:colOff>38895</xdr:colOff>
      <xdr:row>43</xdr:row>
      <xdr:rowOff>50799</xdr:rowOff>
    </xdr:to>
    <xdr:sp macro="" textlink="">
      <xdr:nvSpPr>
        <xdr:cNvPr id="2" name="Rectangle: Rounded Corners 1">
          <a:extLst>
            <a:ext uri="{FF2B5EF4-FFF2-40B4-BE49-F238E27FC236}">
              <a16:creationId xmlns:a16="http://schemas.microsoft.com/office/drawing/2014/main" id="{F7E30620-1E5E-4395-A9F2-C50BB4A2FA2C}"/>
            </a:ext>
          </a:extLst>
        </xdr:cNvPr>
        <xdr:cNvSpPr/>
      </xdr:nvSpPr>
      <xdr:spPr>
        <a:xfrm>
          <a:off x="0" y="13538199"/>
          <a:ext cx="15888495" cy="317500"/>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14</xdr:col>
      <xdr:colOff>34133</xdr:colOff>
      <xdr:row>35</xdr:row>
      <xdr:rowOff>200024</xdr:rowOff>
    </xdr:from>
    <xdr:to>
      <xdr:col>18</xdr:col>
      <xdr:colOff>665165</xdr:colOff>
      <xdr:row>48</xdr:row>
      <xdr:rowOff>251618</xdr:rowOff>
    </xdr:to>
    <xdr:sp macro="" textlink="">
      <xdr:nvSpPr>
        <xdr:cNvPr id="3" name="Rectangle: Rounded Corners 2">
          <a:extLst>
            <a:ext uri="{FF2B5EF4-FFF2-40B4-BE49-F238E27FC236}">
              <a16:creationId xmlns:a16="http://schemas.microsoft.com/office/drawing/2014/main" id="{F5395B4E-672B-49DB-91D1-12BECC4E0E1D}"/>
            </a:ext>
          </a:extLst>
        </xdr:cNvPr>
        <xdr:cNvSpPr/>
      </xdr:nvSpPr>
      <xdr:spPr>
        <a:xfrm>
          <a:off x="15883733" y="11972924"/>
          <a:ext cx="7196932" cy="3353594"/>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141238</xdr:colOff>
      <xdr:row>42</xdr:row>
      <xdr:rowOff>1</xdr:rowOff>
    </xdr:from>
    <xdr:to>
      <xdr:col>18</xdr:col>
      <xdr:colOff>54769</xdr:colOff>
      <xdr:row>43</xdr:row>
      <xdr:rowOff>23813</xdr:rowOff>
    </xdr:to>
    <xdr:sp macro="" textlink="">
      <xdr:nvSpPr>
        <xdr:cNvPr id="4" name="TextBox 3">
          <a:extLst>
            <a:ext uri="{FF2B5EF4-FFF2-40B4-BE49-F238E27FC236}">
              <a16:creationId xmlns:a16="http://schemas.microsoft.com/office/drawing/2014/main" id="{53DA1B84-C1C0-42BF-A62A-33795AD05F46}"/>
            </a:ext>
          </a:extLst>
        </xdr:cNvPr>
        <xdr:cNvSpPr txBox="1"/>
      </xdr:nvSpPr>
      <xdr:spPr>
        <a:xfrm>
          <a:off x="15990838" y="13550901"/>
          <a:ext cx="6479431" cy="2778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(November 2023)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4</xdr:col>
      <xdr:colOff>927893</xdr:colOff>
      <xdr:row>38</xdr:row>
      <xdr:rowOff>25399</xdr:rowOff>
    </xdr:from>
    <xdr:to>
      <xdr:col>4</xdr:col>
      <xdr:colOff>1397001</xdr:colOff>
      <xdr:row>43</xdr:row>
      <xdr:rowOff>9524</xdr:rowOff>
    </xdr:to>
    <xdr:sp macro="" textlink="">
      <xdr:nvSpPr>
        <xdr:cNvPr id="6" name="Left Brace 5">
          <a:extLst>
            <a:ext uri="{FF2B5EF4-FFF2-40B4-BE49-F238E27FC236}">
              <a16:creationId xmlns:a16="http://schemas.microsoft.com/office/drawing/2014/main" id="{23788341-C965-4364-A4E8-64DBF1487C00}"/>
            </a:ext>
          </a:extLst>
        </xdr:cNvPr>
        <xdr:cNvSpPr/>
      </xdr:nvSpPr>
      <xdr:spPr>
        <a:xfrm>
          <a:off x="7061993" y="12560299"/>
          <a:ext cx="469108" cy="125412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654843</xdr:colOff>
      <xdr:row>38</xdr:row>
      <xdr:rowOff>35718</xdr:rowOff>
    </xdr:from>
    <xdr:to>
      <xdr:col>6</xdr:col>
      <xdr:colOff>1130301</xdr:colOff>
      <xdr:row>43</xdr:row>
      <xdr:rowOff>38100</xdr:rowOff>
    </xdr:to>
    <xdr:sp macro="" textlink="">
      <xdr:nvSpPr>
        <xdr:cNvPr id="7" name="Left Brace 6">
          <a:extLst>
            <a:ext uri="{FF2B5EF4-FFF2-40B4-BE49-F238E27FC236}">
              <a16:creationId xmlns:a16="http://schemas.microsoft.com/office/drawing/2014/main" id="{9DB6E16A-F290-4B12-9B40-F0068270FC44}"/>
            </a:ext>
          </a:extLst>
        </xdr:cNvPr>
        <xdr:cNvSpPr/>
      </xdr:nvSpPr>
      <xdr:spPr>
        <a:xfrm>
          <a:off x="10878343" y="12570618"/>
          <a:ext cx="475458" cy="1272382"/>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878682</xdr:colOff>
      <xdr:row>39</xdr:row>
      <xdr:rowOff>190499</xdr:rowOff>
    </xdr:from>
    <xdr:to>
      <xdr:col>3</xdr:col>
      <xdr:colOff>1164432</xdr:colOff>
      <xdr:row>40</xdr:row>
      <xdr:rowOff>201145</xdr:rowOff>
    </xdr:to>
    <xdr:sp macro="" textlink="">
      <xdr:nvSpPr>
        <xdr:cNvPr id="8" name="TextBox 7">
          <a:extLst>
            <a:ext uri="{FF2B5EF4-FFF2-40B4-BE49-F238E27FC236}">
              <a16:creationId xmlns:a16="http://schemas.microsoft.com/office/drawing/2014/main" id="{D2E97E1F-6FDC-486E-A6F0-9696A23BCF3C}"/>
            </a:ext>
          </a:extLst>
        </xdr:cNvPr>
        <xdr:cNvSpPr txBox="1"/>
      </xdr:nvSpPr>
      <xdr:spPr>
        <a:xfrm>
          <a:off x="4968082" y="12979399"/>
          <a:ext cx="285750" cy="264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6</xdr:col>
      <xdr:colOff>465932</xdr:colOff>
      <xdr:row>39</xdr:row>
      <xdr:rowOff>237332</xdr:rowOff>
    </xdr:from>
    <xdr:to>
      <xdr:col>6</xdr:col>
      <xdr:colOff>751682</xdr:colOff>
      <xdr:row>40</xdr:row>
      <xdr:rowOff>247977</xdr:rowOff>
    </xdr:to>
    <xdr:sp macro="" textlink="">
      <xdr:nvSpPr>
        <xdr:cNvPr id="9" name="TextBox 8">
          <a:extLst>
            <a:ext uri="{FF2B5EF4-FFF2-40B4-BE49-F238E27FC236}">
              <a16:creationId xmlns:a16="http://schemas.microsoft.com/office/drawing/2014/main" id="{30E5B6EF-93DF-4F3F-B447-D4804A2C9D86}"/>
            </a:ext>
          </a:extLst>
        </xdr:cNvPr>
        <xdr:cNvSpPr txBox="1"/>
      </xdr:nvSpPr>
      <xdr:spPr>
        <a:xfrm>
          <a:off x="10689432" y="13026232"/>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4</xdr:col>
      <xdr:colOff>726282</xdr:colOff>
      <xdr:row>39</xdr:row>
      <xdr:rowOff>241299</xdr:rowOff>
    </xdr:from>
    <xdr:to>
      <xdr:col>4</xdr:col>
      <xdr:colOff>1012032</xdr:colOff>
      <xdr:row>40</xdr:row>
      <xdr:rowOff>251945</xdr:rowOff>
    </xdr:to>
    <xdr:sp macro="" textlink="">
      <xdr:nvSpPr>
        <xdr:cNvPr id="10" name="TextBox 9">
          <a:extLst>
            <a:ext uri="{FF2B5EF4-FFF2-40B4-BE49-F238E27FC236}">
              <a16:creationId xmlns:a16="http://schemas.microsoft.com/office/drawing/2014/main" id="{CFB11E78-2B75-422C-BFDD-6049611DC7EB}"/>
            </a:ext>
          </a:extLst>
        </xdr:cNvPr>
        <xdr:cNvSpPr txBox="1"/>
      </xdr:nvSpPr>
      <xdr:spPr>
        <a:xfrm>
          <a:off x="6860382" y="13030199"/>
          <a:ext cx="285750" cy="264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5</xdr:col>
      <xdr:colOff>691357</xdr:colOff>
      <xdr:row>41</xdr:row>
      <xdr:rowOff>240506</xdr:rowOff>
    </xdr:from>
    <xdr:to>
      <xdr:col>5</xdr:col>
      <xdr:colOff>977107</xdr:colOff>
      <xdr:row>42</xdr:row>
      <xdr:rowOff>251151</xdr:rowOff>
    </xdr:to>
    <xdr:sp macro="" textlink="">
      <xdr:nvSpPr>
        <xdr:cNvPr id="11" name="TextBox 10">
          <a:extLst>
            <a:ext uri="{FF2B5EF4-FFF2-40B4-BE49-F238E27FC236}">
              <a16:creationId xmlns:a16="http://schemas.microsoft.com/office/drawing/2014/main" id="{BDAADC31-5CC9-4AED-AD5C-E993F0F041D9}"/>
            </a:ext>
          </a:extLst>
        </xdr:cNvPr>
        <xdr:cNvSpPr txBox="1"/>
      </xdr:nvSpPr>
      <xdr:spPr>
        <a:xfrm>
          <a:off x="8870157" y="13537406"/>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451645</xdr:colOff>
      <xdr:row>41</xdr:row>
      <xdr:rowOff>252412</xdr:rowOff>
    </xdr:from>
    <xdr:to>
      <xdr:col>7</xdr:col>
      <xdr:colOff>737395</xdr:colOff>
      <xdr:row>43</xdr:row>
      <xdr:rowOff>9057</xdr:rowOff>
    </xdr:to>
    <xdr:sp macro="" textlink="">
      <xdr:nvSpPr>
        <xdr:cNvPr id="12" name="TextBox 11">
          <a:extLst>
            <a:ext uri="{FF2B5EF4-FFF2-40B4-BE49-F238E27FC236}">
              <a16:creationId xmlns:a16="http://schemas.microsoft.com/office/drawing/2014/main" id="{92EE534E-84B5-4874-A809-613D15C24BC6}"/>
            </a:ext>
          </a:extLst>
        </xdr:cNvPr>
        <xdr:cNvSpPr txBox="1"/>
      </xdr:nvSpPr>
      <xdr:spPr>
        <a:xfrm>
          <a:off x="12567445" y="13549312"/>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452438</xdr:colOff>
      <xdr:row>42</xdr:row>
      <xdr:rowOff>10318</xdr:rowOff>
    </xdr:from>
    <xdr:to>
      <xdr:col>8</xdr:col>
      <xdr:colOff>738188</xdr:colOff>
      <xdr:row>43</xdr:row>
      <xdr:rowOff>20963</xdr:rowOff>
    </xdr:to>
    <xdr:sp macro="" textlink="">
      <xdr:nvSpPr>
        <xdr:cNvPr id="13" name="TextBox 12">
          <a:extLst>
            <a:ext uri="{FF2B5EF4-FFF2-40B4-BE49-F238E27FC236}">
              <a16:creationId xmlns:a16="http://schemas.microsoft.com/office/drawing/2014/main" id="{3038A015-FAF4-4D5E-B492-383EBBF7D8EB}"/>
            </a:ext>
          </a:extLst>
        </xdr:cNvPr>
        <xdr:cNvSpPr txBox="1"/>
      </xdr:nvSpPr>
      <xdr:spPr>
        <a:xfrm>
          <a:off x="14435138" y="13561218"/>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6</xdr:col>
      <xdr:colOff>50004</xdr:colOff>
      <xdr:row>7</xdr:row>
      <xdr:rowOff>11907</xdr:rowOff>
    </xdr:from>
    <xdr:to>
      <xdr:col>15</xdr:col>
      <xdr:colOff>-1</xdr:colOff>
      <xdr:row>12</xdr:row>
      <xdr:rowOff>35720</xdr:rowOff>
    </xdr:to>
    <xdr:sp macro="" textlink="">
      <xdr:nvSpPr>
        <xdr:cNvPr id="14" name="TextBox 13">
          <a:extLst>
            <a:ext uri="{FF2B5EF4-FFF2-40B4-BE49-F238E27FC236}">
              <a16:creationId xmlns:a16="http://schemas.microsoft.com/office/drawing/2014/main" id="{CD624B71-078F-4121-8BAF-1A41937393B0}"/>
            </a:ext>
          </a:extLst>
        </xdr:cNvPr>
        <xdr:cNvSpPr txBox="1"/>
      </xdr:nvSpPr>
      <xdr:spPr>
        <a:xfrm>
          <a:off x="10289379" y="2631282"/>
          <a:ext cx="6117433" cy="1512094"/>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4/1/2022 before the adoption of GASB 96 </a:t>
          </a:r>
        </a:p>
        <a:p>
          <a:pPr marL="171450" indent="-171450">
            <a:buFont typeface="Arial" panose="020B0604020202020204" pitchFamily="34" charset="0"/>
            <a:buChar char="•"/>
          </a:pPr>
          <a:r>
            <a:rPr lang="en-US" sz="1200" baseline="0"/>
            <a:t>Cancelable end date was 3/31/2024 due to reasonably certain would not extend at that time</a:t>
          </a:r>
        </a:p>
        <a:p>
          <a:pPr marL="171450" indent="-171450">
            <a:buFont typeface="Arial" panose="020B0604020202020204" pitchFamily="34" charset="0"/>
            <a:buChar char="•"/>
          </a:pPr>
          <a:r>
            <a:rPr lang="en-US" sz="1200" baseline="0"/>
            <a:t>$50,000 annual subscription payment at the beginning of the month starting 4/1/2022.</a:t>
          </a: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21 months subscription term (7/1/2022 - 3/31/2024)</a:t>
          </a:r>
        </a:p>
        <a:p>
          <a:endParaRPr lang="en-US" sz="1200" baseline="0"/>
        </a:p>
      </xdr:txBody>
    </xdr:sp>
    <xdr:clientData/>
  </xdr:twoCellAnchor>
  <xdr:twoCellAnchor>
    <xdr:from>
      <xdr:col>0</xdr:col>
      <xdr:colOff>0</xdr:colOff>
      <xdr:row>37</xdr:row>
      <xdr:rowOff>253999</xdr:rowOff>
    </xdr:from>
    <xdr:to>
      <xdr:col>14</xdr:col>
      <xdr:colOff>50800</xdr:colOff>
      <xdr:row>43</xdr:row>
      <xdr:rowOff>25400</xdr:rowOff>
    </xdr:to>
    <xdr:sp macro="" textlink="">
      <xdr:nvSpPr>
        <xdr:cNvPr id="16" name="Rectangle 15">
          <a:extLst>
            <a:ext uri="{FF2B5EF4-FFF2-40B4-BE49-F238E27FC236}">
              <a16:creationId xmlns:a16="http://schemas.microsoft.com/office/drawing/2014/main" id="{8D8BEC51-7C15-42DE-B117-8D2A7545B468}"/>
            </a:ext>
          </a:extLst>
        </xdr:cNvPr>
        <xdr:cNvSpPr/>
      </xdr:nvSpPr>
      <xdr:spPr>
        <a:xfrm>
          <a:off x="0" y="12534899"/>
          <a:ext cx="15900400" cy="1295401"/>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634999</xdr:colOff>
      <xdr:row>16</xdr:row>
      <xdr:rowOff>34927</xdr:rowOff>
    </xdr:from>
    <xdr:to>
      <xdr:col>5</xdr:col>
      <xdr:colOff>1492249</xdr:colOff>
      <xdr:row>17</xdr:row>
      <xdr:rowOff>46830</xdr:rowOff>
    </xdr:to>
    <xdr:sp macro="" textlink="">
      <xdr:nvSpPr>
        <xdr:cNvPr id="19" name="TextBox 18">
          <a:extLst>
            <a:ext uri="{FF2B5EF4-FFF2-40B4-BE49-F238E27FC236}">
              <a16:creationId xmlns:a16="http://schemas.microsoft.com/office/drawing/2014/main" id="{B6AD0E02-9B74-204A-29F0-325B0930E523}"/>
            </a:ext>
          </a:extLst>
        </xdr:cNvPr>
        <xdr:cNvSpPr txBox="1"/>
      </xdr:nvSpPr>
      <xdr:spPr>
        <a:xfrm>
          <a:off x="6769099" y="5267327"/>
          <a:ext cx="2901950" cy="304003"/>
        </a:xfrm>
        <a:prstGeom prst="rect">
          <a:avLst/>
        </a:prstGeom>
        <a:solidFill>
          <a:srgbClr val="FFFFFF">
            <a:alpha val="0"/>
          </a:srgbClr>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r>
            <a:rPr lang="en-US" sz="1200" b="1">
              <a:solidFill>
                <a:schemeClr val="accent5">
                  <a:lumMod val="75000"/>
                </a:schemeClr>
              </a:solidFill>
            </a:rPr>
            <a:t>$50,000 x (9 months /12 months ) =</a:t>
          </a:r>
        </a:p>
      </xdr:txBody>
    </xdr:sp>
    <xdr:clientData/>
  </xdr:twoCellAnchor>
  <xdr:twoCellAnchor>
    <xdr:from>
      <xdr:col>6</xdr:col>
      <xdr:colOff>47625</xdr:colOff>
      <xdr:row>15</xdr:row>
      <xdr:rowOff>202407</xdr:rowOff>
    </xdr:from>
    <xdr:to>
      <xdr:col>8</xdr:col>
      <xdr:colOff>1774032</xdr:colOff>
      <xdr:row>17</xdr:row>
      <xdr:rowOff>107155</xdr:rowOff>
    </xdr:to>
    <xdr:sp macro="" textlink="">
      <xdr:nvSpPr>
        <xdr:cNvPr id="20" name="TextBox 19">
          <a:extLst>
            <a:ext uri="{FF2B5EF4-FFF2-40B4-BE49-F238E27FC236}">
              <a16:creationId xmlns:a16="http://schemas.microsoft.com/office/drawing/2014/main" id="{D317A3B8-CFFF-7D48-4B4A-70002F7ABEEC}"/>
            </a:ext>
          </a:extLst>
        </xdr:cNvPr>
        <xdr:cNvSpPr txBox="1"/>
      </xdr:nvSpPr>
      <xdr:spPr>
        <a:xfrm>
          <a:off x="10287000" y="5203032"/>
          <a:ext cx="5488782" cy="500061"/>
        </a:xfrm>
        <a:prstGeom prst="rect">
          <a:avLst/>
        </a:prstGeom>
        <a:solidFill>
          <a:srgbClr val="FFFFFF">
            <a:alpha val="0"/>
          </a:srgbClr>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r>
            <a:rPr lang="en-US" sz="1200" b="1">
              <a:solidFill>
                <a:schemeClr val="accent5">
                  <a:lumMod val="75000"/>
                </a:schemeClr>
              </a:solidFill>
            </a:rPr>
            <a:t>prorated the prepayment</a:t>
          </a:r>
          <a:r>
            <a:rPr lang="en-US" sz="1200" b="1" baseline="0">
              <a:solidFill>
                <a:schemeClr val="accent5">
                  <a:lumMod val="75000"/>
                </a:schemeClr>
              </a:solidFill>
            </a:rPr>
            <a:t> of $50,000 for 7/1/2022 - 3/31/2023 (9 months)</a:t>
          </a:r>
          <a:endParaRPr lang="en-US" sz="1200" b="1">
            <a:solidFill>
              <a:schemeClr val="accent5">
                <a:lumMod val="75000"/>
              </a:schemeClr>
            </a:solidFill>
          </a:endParaRPr>
        </a:p>
      </xdr:txBody>
    </xdr:sp>
    <xdr:clientData/>
  </xdr:twoCellAnchor>
  <xdr:twoCellAnchor>
    <xdr:from>
      <xdr:col>3</xdr:col>
      <xdr:colOff>1092200</xdr:colOff>
      <xdr:row>38</xdr:row>
      <xdr:rowOff>25400</xdr:rowOff>
    </xdr:from>
    <xdr:to>
      <xdr:col>3</xdr:col>
      <xdr:colOff>1561308</xdr:colOff>
      <xdr:row>43</xdr:row>
      <xdr:rowOff>9525</xdr:rowOff>
    </xdr:to>
    <xdr:sp macro="" textlink="">
      <xdr:nvSpPr>
        <xdr:cNvPr id="15" name="Left Brace 14">
          <a:extLst>
            <a:ext uri="{FF2B5EF4-FFF2-40B4-BE49-F238E27FC236}">
              <a16:creationId xmlns:a16="http://schemas.microsoft.com/office/drawing/2014/main" id="{93D823D7-631B-49D8-B11B-2ABD78BBE8B8}"/>
            </a:ext>
          </a:extLst>
        </xdr:cNvPr>
        <xdr:cNvSpPr/>
      </xdr:nvSpPr>
      <xdr:spPr>
        <a:xfrm>
          <a:off x="5181600" y="12560300"/>
          <a:ext cx="469108" cy="125412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215900</xdr:rowOff>
    </xdr:from>
    <xdr:to>
      <xdr:col>11</xdr:col>
      <xdr:colOff>0</xdr:colOff>
      <xdr:row>23</xdr:row>
      <xdr:rowOff>215900</xdr:rowOff>
    </xdr:to>
    <xdr:sp macro="" textlink="">
      <xdr:nvSpPr>
        <xdr:cNvPr id="2" name="Rectangle 1">
          <a:extLst>
            <a:ext uri="{FF2B5EF4-FFF2-40B4-BE49-F238E27FC236}">
              <a16:creationId xmlns:a16="http://schemas.microsoft.com/office/drawing/2014/main" id="{D1DDE68B-38EB-44E0-9EC0-65E1973B7FAE}"/>
            </a:ext>
          </a:extLst>
        </xdr:cNvPr>
        <xdr:cNvSpPr/>
      </xdr:nvSpPr>
      <xdr:spPr>
        <a:xfrm>
          <a:off x="0" y="3492500"/>
          <a:ext cx="12255500" cy="24130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xdr:colOff>
      <xdr:row>16</xdr:row>
      <xdr:rowOff>165100</xdr:rowOff>
    </xdr:from>
    <xdr:to>
      <xdr:col>8</xdr:col>
      <xdr:colOff>939800</xdr:colOff>
      <xdr:row>22</xdr:row>
      <xdr:rowOff>228599</xdr:rowOff>
    </xdr:to>
    <xdr:sp macro="" textlink="">
      <xdr:nvSpPr>
        <xdr:cNvPr id="3" name="TextBox 2">
          <a:extLst>
            <a:ext uri="{FF2B5EF4-FFF2-40B4-BE49-F238E27FC236}">
              <a16:creationId xmlns:a16="http://schemas.microsoft.com/office/drawing/2014/main" id="{CC73A5F8-9DF2-49D8-95F3-77F1FBED6875}"/>
            </a:ext>
          </a:extLst>
        </xdr:cNvPr>
        <xdr:cNvSpPr txBox="1"/>
      </xdr:nvSpPr>
      <xdr:spPr>
        <a:xfrm>
          <a:off x="6934200" y="4165600"/>
          <a:ext cx="1879600" cy="151129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2 Original Output tab transferred to Entry # 0 of the Example 2 Modification Output tab. </a:t>
          </a:r>
          <a:endParaRPr lang="en-US" sz="1100">
            <a:solidFill>
              <a:schemeClr val="accent5">
                <a:lumMod val="50000"/>
              </a:schemeClr>
            </a:solidFill>
          </a:endParaRPr>
        </a:p>
      </xdr:txBody>
    </xdr:sp>
    <xdr:clientData/>
  </xdr:twoCellAnchor>
  <xdr:twoCellAnchor>
    <xdr:from>
      <xdr:col>3</xdr:col>
      <xdr:colOff>1828800</xdr:colOff>
      <xdr:row>6</xdr:row>
      <xdr:rowOff>25401</xdr:rowOff>
    </xdr:from>
    <xdr:to>
      <xdr:col>9</xdr:col>
      <xdr:colOff>215900</xdr:colOff>
      <xdr:row>9</xdr:row>
      <xdr:rowOff>215901</xdr:rowOff>
    </xdr:to>
    <xdr:sp macro="" textlink="">
      <xdr:nvSpPr>
        <xdr:cNvPr id="5" name="Rectangle 4">
          <a:extLst>
            <a:ext uri="{FF2B5EF4-FFF2-40B4-BE49-F238E27FC236}">
              <a16:creationId xmlns:a16="http://schemas.microsoft.com/office/drawing/2014/main" id="{FF3465B4-2A83-4931-ADEA-B24F9AB4C2ED}"/>
            </a:ext>
          </a:extLst>
        </xdr:cNvPr>
        <xdr:cNvSpPr/>
      </xdr:nvSpPr>
      <xdr:spPr>
        <a:xfrm>
          <a:off x="4051300" y="1612901"/>
          <a:ext cx="4991100" cy="9144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50800</xdr:colOff>
      <xdr:row>6</xdr:row>
      <xdr:rowOff>177800</xdr:rowOff>
    </xdr:from>
    <xdr:to>
      <xdr:col>8</xdr:col>
      <xdr:colOff>0</xdr:colOff>
      <xdr:row>16</xdr:row>
      <xdr:rowOff>165100</xdr:rowOff>
    </xdr:to>
    <xdr:cxnSp macro="">
      <xdr:nvCxnSpPr>
        <xdr:cNvPr id="6" name="Straight Arrow Connector 5">
          <a:extLst>
            <a:ext uri="{FF2B5EF4-FFF2-40B4-BE49-F238E27FC236}">
              <a16:creationId xmlns:a16="http://schemas.microsoft.com/office/drawing/2014/main" id="{61AC7D79-0265-4AF5-B23E-2688531141C0}"/>
            </a:ext>
          </a:extLst>
        </xdr:cNvPr>
        <xdr:cNvCxnSpPr>
          <a:endCxn id="3" idx="0"/>
        </xdr:cNvCxnSpPr>
      </xdr:nvCxnSpPr>
      <xdr:spPr>
        <a:xfrm>
          <a:off x="5067300" y="1765300"/>
          <a:ext cx="2806700" cy="2400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11906</xdr:colOff>
      <xdr:row>20</xdr:row>
      <xdr:rowOff>0</xdr:rowOff>
    </xdr:from>
    <xdr:to>
      <xdr:col>6</xdr:col>
      <xdr:colOff>303589</xdr:colOff>
      <xdr:row>21</xdr:row>
      <xdr:rowOff>1</xdr:rowOff>
    </xdr:to>
    <xdr:sp macro="" textlink="">
      <xdr:nvSpPr>
        <xdr:cNvPr id="3" name="TextBox 2">
          <a:extLst>
            <a:ext uri="{FF2B5EF4-FFF2-40B4-BE49-F238E27FC236}">
              <a16:creationId xmlns:a16="http://schemas.microsoft.com/office/drawing/2014/main" id="{0D2CB064-DC12-4AB8-98C6-08EE3458EBAB}"/>
            </a:ext>
          </a:extLst>
        </xdr:cNvPr>
        <xdr:cNvSpPr txBox="1"/>
      </xdr:nvSpPr>
      <xdr:spPr>
        <a:xfrm>
          <a:off x="10453687" y="776287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6</xdr:col>
      <xdr:colOff>11905</xdr:colOff>
      <xdr:row>20</xdr:row>
      <xdr:rowOff>285750</xdr:rowOff>
    </xdr:from>
    <xdr:to>
      <xdr:col>6</xdr:col>
      <xdr:colOff>303588</xdr:colOff>
      <xdr:row>21</xdr:row>
      <xdr:rowOff>285751</xdr:rowOff>
    </xdr:to>
    <xdr:sp macro="" textlink="">
      <xdr:nvSpPr>
        <xdr:cNvPr id="4" name="TextBox 3">
          <a:extLst>
            <a:ext uri="{FF2B5EF4-FFF2-40B4-BE49-F238E27FC236}">
              <a16:creationId xmlns:a16="http://schemas.microsoft.com/office/drawing/2014/main" id="{FCB5DA1D-7FBE-04DE-B5BA-3D499EDE0379}"/>
            </a:ext>
          </a:extLst>
        </xdr:cNvPr>
        <xdr:cNvSpPr txBox="1"/>
      </xdr:nvSpPr>
      <xdr:spPr>
        <a:xfrm>
          <a:off x="10453686" y="804862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6</xdr:col>
      <xdr:colOff>11905</xdr:colOff>
      <xdr:row>21</xdr:row>
      <xdr:rowOff>285750</xdr:rowOff>
    </xdr:from>
    <xdr:to>
      <xdr:col>6</xdr:col>
      <xdr:colOff>303588</xdr:colOff>
      <xdr:row>22</xdr:row>
      <xdr:rowOff>285750</xdr:rowOff>
    </xdr:to>
    <xdr:sp macro="" textlink="">
      <xdr:nvSpPr>
        <xdr:cNvPr id="5" name="TextBox 4">
          <a:extLst>
            <a:ext uri="{FF2B5EF4-FFF2-40B4-BE49-F238E27FC236}">
              <a16:creationId xmlns:a16="http://schemas.microsoft.com/office/drawing/2014/main" id="{E64F77FA-D384-4461-7CDD-30ABFD0B52E5}"/>
            </a:ext>
          </a:extLst>
        </xdr:cNvPr>
        <xdr:cNvSpPr txBox="1"/>
      </xdr:nvSpPr>
      <xdr:spPr>
        <a:xfrm>
          <a:off x="10453686" y="8346281"/>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6</xdr:col>
      <xdr:colOff>11904</xdr:colOff>
      <xdr:row>22</xdr:row>
      <xdr:rowOff>285748</xdr:rowOff>
    </xdr:from>
    <xdr:to>
      <xdr:col>6</xdr:col>
      <xdr:colOff>303587</xdr:colOff>
      <xdr:row>23</xdr:row>
      <xdr:rowOff>285749</xdr:rowOff>
    </xdr:to>
    <xdr:sp macro="" textlink="">
      <xdr:nvSpPr>
        <xdr:cNvPr id="6" name="TextBox 5">
          <a:extLst>
            <a:ext uri="{FF2B5EF4-FFF2-40B4-BE49-F238E27FC236}">
              <a16:creationId xmlns:a16="http://schemas.microsoft.com/office/drawing/2014/main" id="{52543559-0B1B-F24B-69E0-29CAF292A97D}"/>
            </a:ext>
          </a:extLst>
        </xdr:cNvPr>
        <xdr:cNvSpPr txBox="1"/>
      </xdr:nvSpPr>
      <xdr:spPr>
        <a:xfrm>
          <a:off x="10453685" y="8643936"/>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4</xdr:col>
      <xdr:colOff>1488282</xdr:colOff>
      <xdr:row>15</xdr:row>
      <xdr:rowOff>392908</xdr:rowOff>
    </xdr:from>
    <xdr:to>
      <xdr:col>5</xdr:col>
      <xdr:colOff>762000</xdr:colOff>
      <xdr:row>17</xdr:row>
      <xdr:rowOff>142876</xdr:rowOff>
    </xdr:to>
    <xdr:sp macro="" textlink="">
      <xdr:nvSpPr>
        <xdr:cNvPr id="9" name="TextBox 8">
          <a:extLst>
            <a:ext uri="{FF2B5EF4-FFF2-40B4-BE49-F238E27FC236}">
              <a16:creationId xmlns:a16="http://schemas.microsoft.com/office/drawing/2014/main" id="{6B086635-4849-4678-AA1F-1A49D189D2DD}"/>
            </a:ext>
          </a:extLst>
        </xdr:cNvPr>
        <xdr:cNvSpPr txBox="1"/>
      </xdr:nvSpPr>
      <xdr:spPr>
        <a:xfrm>
          <a:off x="7834313" y="6084096"/>
          <a:ext cx="1321593" cy="7024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2 Original Input" tab, Ref d-f</a:t>
          </a:r>
          <a:endParaRPr lang="en-US" sz="1200" b="1" baseline="0">
            <a:solidFill>
              <a:schemeClr val="accent5">
                <a:lumMod val="50000"/>
              </a:schemeClr>
            </a:solidFill>
          </a:endParaRPr>
        </a:p>
        <a:p>
          <a:endParaRPr lang="en-US" sz="1100"/>
        </a:p>
      </xdr:txBody>
    </xdr:sp>
    <xdr:clientData/>
  </xdr:twoCellAnchor>
  <xdr:twoCellAnchor>
    <xdr:from>
      <xdr:col>5</xdr:col>
      <xdr:colOff>750095</xdr:colOff>
      <xdr:row>15</xdr:row>
      <xdr:rowOff>71438</xdr:rowOff>
    </xdr:from>
    <xdr:to>
      <xdr:col>5</xdr:col>
      <xdr:colOff>1226345</xdr:colOff>
      <xdr:row>18</xdr:row>
      <xdr:rowOff>1</xdr:rowOff>
    </xdr:to>
    <xdr:sp macro="" textlink="">
      <xdr:nvSpPr>
        <xdr:cNvPr id="10" name="Left Brace 9">
          <a:extLst>
            <a:ext uri="{FF2B5EF4-FFF2-40B4-BE49-F238E27FC236}">
              <a16:creationId xmlns:a16="http://schemas.microsoft.com/office/drawing/2014/main" id="{F2FABD6D-1E4C-4D33-B088-9DE6DA0796FA}"/>
            </a:ext>
          </a:extLst>
        </xdr:cNvPr>
        <xdr:cNvSpPr/>
      </xdr:nvSpPr>
      <xdr:spPr>
        <a:xfrm>
          <a:off x="9144001" y="5762626"/>
          <a:ext cx="476250" cy="135731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2035969</xdr:colOff>
      <xdr:row>18</xdr:row>
      <xdr:rowOff>23814</xdr:rowOff>
    </xdr:from>
    <xdr:to>
      <xdr:col>6</xdr:col>
      <xdr:colOff>285750</xdr:colOff>
      <xdr:row>19</xdr:row>
      <xdr:rowOff>261940</xdr:rowOff>
    </xdr:to>
    <xdr:sp macro="" textlink="">
      <xdr:nvSpPr>
        <xdr:cNvPr id="11" name="Right Brace 10">
          <a:extLst>
            <a:ext uri="{FF2B5EF4-FFF2-40B4-BE49-F238E27FC236}">
              <a16:creationId xmlns:a16="http://schemas.microsoft.com/office/drawing/2014/main" id="{868B2E68-E3E7-4B0A-8502-34061A81B9E3}"/>
            </a:ext>
          </a:extLst>
        </xdr:cNvPr>
        <xdr:cNvSpPr/>
      </xdr:nvSpPr>
      <xdr:spPr>
        <a:xfrm>
          <a:off x="10429875" y="7143752"/>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296863</xdr:colOff>
      <xdr:row>17</xdr:row>
      <xdr:rowOff>419100</xdr:rowOff>
    </xdr:from>
    <xdr:to>
      <xdr:col>6</xdr:col>
      <xdr:colOff>1606550</xdr:colOff>
      <xdr:row>19</xdr:row>
      <xdr:rowOff>323851</xdr:rowOff>
    </xdr:to>
    <xdr:sp macro="" textlink="">
      <xdr:nvSpPr>
        <xdr:cNvPr id="12" name="TextBox 11">
          <a:extLst>
            <a:ext uri="{FF2B5EF4-FFF2-40B4-BE49-F238E27FC236}">
              <a16:creationId xmlns:a16="http://schemas.microsoft.com/office/drawing/2014/main" id="{F476AAC1-C3E6-4C8B-8944-77B72B565C59}"/>
            </a:ext>
          </a:extLst>
        </xdr:cNvPr>
        <xdr:cNvSpPr txBox="1"/>
      </xdr:nvSpPr>
      <xdr:spPr>
        <a:xfrm>
          <a:off x="10736263" y="7010400"/>
          <a:ext cx="1309687" cy="71755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2 Original Input" tab, Ref a-c</a:t>
          </a:r>
          <a:endParaRPr lang="en-US" sz="1200" b="1" baseline="0">
            <a:solidFill>
              <a:schemeClr val="accent5">
                <a:lumMod val="50000"/>
              </a:schemeClr>
            </a:solidFill>
          </a:endParaRPr>
        </a:p>
        <a:p>
          <a:endParaRPr lang="en-US" sz="1100"/>
        </a:p>
      </xdr:txBody>
    </xdr:sp>
    <xdr:clientData/>
  </xdr:twoCellAnchor>
  <xdr:twoCellAnchor>
    <xdr:from>
      <xdr:col>6</xdr:col>
      <xdr:colOff>23813</xdr:colOff>
      <xdr:row>6</xdr:row>
      <xdr:rowOff>0</xdr:rowOff>
    </xdr:from>
    <xdr:to>
      <xdr:col>8</xdr:col>
      <xdr:colOff>1774030</xdr:colOff>
      <xdr:row>11</xdr:row>
      <xdr:rowOff>11904</xdr:rowOff>
    </xdr:to>
    <xdr:sp macro="" textlink="">
      <xdr:nvSpPr>
        <xdr:cNvPr id="13" name="TextBox 12">
          <a:extLst>
            <a:ext uri="{FF2B5EF4-FFF2-40B4-BE49-F238E27FC236}">
              <a16:creationId xmlns:a16="http://schemas.microsoft.com/office/drawing/2014/main" id="{3F8E50DF-C957-4339-AC0E-2DD6083FEC36}"/>
            </a:ext>
          </a:extLst>
        </xdr:cNvPr>
        <xdr:cNvSpPr txBox="1"/>
      </xdr:nvSpPr>
      <xdr:spPr>
        <a:xfrm>
          <a:off x="10465594" y="3012281"/>
          <a:ext cx="5393530" cy="1500186"/>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$5,000 monthly subscription payments (payment was at the beginning of the month)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14 months - subscription term (would not exercise an option that was previously  determined that it was reasonably certain that they would exercise that option)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2.63% incremental borrow rate (FY 2023-2024 for 0-60 months)</a:t>
          </a:r>
          <a:endParaRPr lang="en-US" sz="1100">
            <a:effectLst/>
          </a:endParaRPr>
        </a:p>
      </xdr:txBody>
    </xdr:sp>
    <xdr:clientData/>
  </xdr:twoCellAnchor>
  <xdr:twoCellAnchor>
    <xdr:from>
      <xdr:col>2</xdr:col>
      <xdr:colOff>881063</xdr:colOff>
      <xdr:row>46</xdr:row>
      <xdr:rowOff>59531</xdr:rowOff>
    </xdr:from>
    <xdr:to>
      <xdr:col>2</xdr:col>
      <xdr:colOff>1571625</xdr:colOff>
      <xdr:row>64</xdr:row>
      <xdr:rowOff>11906</xdr:rowOff>
    </xdr:to>
    <xdr:sp macro="" textlink="">
      <xdr:nvSpPr>
        <xdr:cNvPr id="14" name="Left Brace 13">
          <a:extLst>
            <a:ext uri="{FF2B5EF4-FFF2-40B4-BE49-F238E27FC236}">
              <a16:creationId xmlns:a16="http://schemas.microsoft.com/office/drawing/2014/main" id="{B24568C1-60E7-4B2C-800D-467BF2AAF061}"/>
            </a:ext>
          </a:extLst>
        </xdr:cNvPr>
        <xdr:cNvSpPr/>
      </xdr:nvSpPr>
      <xdr:spPr>
        <a:xfrm>
          <a:off x="3059907" y="16347281"/>
          <a:ext cx="690562" cy="466725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1797844</xdr:colOff>
      <xdr:row>54</xdr:row>
      <xdr:rowOff>11908</xdr:rowOff>
    </xdr:from>
    <xdr:to>
      <xdr:col>2</xdr:col>
      <xdr:colOff>1095375</xdr:colOff>
      <xdr:row>56</xdr:row>
      <xdr:rowOff>11911</xdr:rowOff>
    </xdr:to>
    <xdr:sp macro="" textlink="">
      <xdr:nvSpPr>
        <xdr:cNvPr id="15" name="TextBox 14">
          <a:extLst>
            <a:ext uri="{FF2B5EF4-FFF2-40B4-BE49-F238E27FC236}">
              <a16:creationId xmlns:a16="http://schemas.microsoft.com/office/drawing/2014/main" id="{8D005C4D-9041-4B05-8218-C3FA48550AD8}"/>
            </a:ext>
          </a:extLst>
        </xdr:cNvPr>
        <xdr:cNvSpPr txBox="1"/>
      </xdr:nvSpPr>
      <xdr:spPr>
        <a:xfrm>
          <a:off x="1797844" y="18395158"/>
          <a:ext cx="1476375" cy="52387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Modified contract  payments</a:t>
          </a:r>
          <a:endParaRPr lang="en-US">
            <a:solidFill>
              <a:schemeClr val="accent5">
                <a:lumMod val="50000"/>
              </a:schemeClr>
            </a:solidFill>
            <a:effectLst/>
          </a:endParaRPr>
        </a:p>
        <a:p>
          <a:endParaRPr lang="en-US" sz="1100"/>
        </a:p>
      </xdr:txBody>
    </xdr:sp>
    <xdr:clientData/>
  </xdr:twoCellAnchor>
  <xdr:twoCellAnchor>
    <xdr:from>
      <xdr:col>4</xdr:col>
      <xdr:colOff>748242</xdr:colOff>
      <xdr:row>46</xdr:row>
      <xdr:rowOff>0</xdr:rowOff>
    </xdr:from>
    <xdr:to>
      <xdr:col>4</xdr:col>
      <xdr:colOff>1562100</xdr:colOff>
      <xdr:row>55</xdr:row>
      <xdr:rowOff>25400</xdr:rowOff>
    </xdr:to>
    <xdr:sp macro="" textlink="">
      <xdr:nvSpPr>
        <xdr:cNvPr id="2" name="Left Brace 1">
          <a:extLst>
            <a:ext uri="{FF2B5EF4-FFF2-40B4-BE49-F238E27FC236}">
              <a16:creationId xmlns:a16="http://schemas.microsoft.com/office/drawing/2014/main" id="{8B5DF357-3290-41CB-AFA4-53F618A00931}"/>
            </a:ext>
          </a:extLst>
        </xdr:cNvPr>
        <xdr:cNvSpPr/>
      </xdr:nvSpPr>
      <xdr:spPr>
        <a:xfrm>
          <a:off x="7098242" y="16090900"/>
          <a:ext cx="813858" cy="23114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12700</xdr:colOff>
      <xdr:row>19</xdr:row>
      <xdr:rowOff>25400</xdr:rowOff>
    </xdr:from>
    <xdr:to>
      <xdr:col>5</xdr:col>
      <xdr:colOff>301208</xdr:colOff>
      <xdr:row>19</xdr:row>
      <xdr:rowOff>320412</xdr:rowOff>
    </xdr:to>
    <xdr:sp macro="" textlink="">
      <xdr:nvSpPr>
        <xdr:cNvPr id="17" name="TextBox 16">
          <a:extLst>
            <a:ext uri="{FF2B5EF4-FFF2-40B4-BE49-F238E27FC236}">
              <a16:creationId xmlns:a16="http://schemas.microsoft.com/office/drawing/2014/main" id="{C20E81F4-B18D-4429-BDC0-AA33BB33FB86}"/>
            </a:ext>
          </a:extLst>
        </xdr:cNvPr>
        <xdr:cNvSpPr txBox="1"/>
      </xdr:nvSpPr>
      <xdr:spPr>
        <a:xfrm>
          <a:off x="8407400" y="74295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c</a:t>
          </a:r>
        </a:p>
      </xdr:txBody>
    </xdr:sp>
    <xdr:clientData/>
  </xdr:twoCellAnchor>
  <xdr:twoCellAnchor>
    <xdr:from>
      <xdr:col>3</xdr:col>
      <xdr:colOff>50800</xdr:colOff>
      <xdr:row>19</xdr:row>
      <xdr:rowOff>12700</xdr:rowOff>
    </xdr:from>
    <xdr:to>
      <xdr:col>3</xdr:col>
      <xdr:colOff>339308</xdr:colOff>
      <xdr:row>19</xdr:row>
      <xdr:rowOff>307712</xdr:rowOff>
    </xdr:to>
    <xdr:sp macro="" textlink="">
      <xdr:nvSpPr>
        <xdr:cNvPr id="18" name="TextBox 17">
          <a:extLst>
            <a:ext uri="{FF2B5EF4-FFF2-40B4-BE49-F238E27FC236}">
              <a16:creationId xmlns:a16="http://schemas.microsoft.com/office/drawing/2014/main" id="{2922C8B7-8441-17AE-407E-5624C86E6D7A}"/>
            </a:ext>
          </a:extLst>
        </xdr:cNvPr>
        <xdr:cNvSpPr txBox="1"/>
      </xdr:nvSpPr>
      <xdr:spPr>
        <a:xfrm>
          <a:off x="4356100" y="74168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a</a:t>
          </a:r>
        </a:p>
      </xdr:txBody>
    </xdr:sp>
    <xdr:clientData/>
  </xdr:twoCellAnchor>
  <xdr:twoCellAnchor>
    <xdr:from>
      <xdr:col>4</xdr:col>
      <xdr:colOff>38100</xdr:colOff>
      <xdr:row>19</xdr:row>
      <xdr:rowOff>25400</xdr:rowOff>
    </xdr:from>
    <xdr:to>
      <xdr:col>4</xdr:col>
      <xdr:colOff>326608</xdr:colOff>
      <xdr:row>19</xdr:row>
      <xdr:rowOff>320412</xdr:rowOff>
    </xdr:to>
    <xdr:sp macro="" textlink="">
      <xdr:nvSpPr>
        <xdr:cNvPr id="19" name="TextBox 18">
          <a:extLst>
            <a:ext uri="{FF2B5EF4-FFF2-40B4-BE49-F238E27FC236}">
              <a16:creationId xmlns:a16="http://schemas.microsoft.com/office/drawing/2014/main" id="{BBAB7963-DA61-C3B9-D58F-CFB04E051258}"/>
            </a:ext>
          </a:extLst>
        </xdr:cNvPr>
        <xdr:cNvSpPr txBox="1"/>
      </xdr:nvSpPr>
      <xdr:spPr>
        <a:xfrm>
          <a:off x="6388100" y="74295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b</a:t>
          </a:r>
        </a:p>
      </xdr:txBody>
    </xdr:sp>
    <xdr:clientData/>
  </xdr:twoCellAnchor>
  <xdr:twoCellAnchor>
    <xdr:from>
      <xdr:col>3</xdr:col>
      <xdr:colOff>887942</xdr:colOff>
      <xdr:row>46</xdr:row>
      <xdr:rowOff>25400</xdr:rowOff>
    </xdr:from>
    <xdr:to>
      <xdr:col>3</xdr:col>
      <xdr:colOff>1701800</xdr:colOff>
      <xdr:row>55</xdr:row>
      <xdr:rowOff>0</xdr:rowOff>
    </xdr:to>
    <xdr:sp macro="" textlink="">
      <xdr:nvSpPr>
        <xdr:cNvPr id="20" name="Left Brace 19">
          <a:extLst>
            <a:ext uri="{FF2B5EF4-FFF2-40B4-BE49-F238E27FC236}">
              <a16:creationId xmlns:a16="http://schemas.microsoft.com/office/drawing/2014/main" id="{524A7211-6CB5-E892-0741-F3ED730D127F}"/>
            </a:ext>
          </a:extLst>
        </xdr:cNvPr>
        <xdr:cNvSpPr/>
      </xdr:nvSpPr>
      <xdr:spPr>
        <a:xfrm>
          <a:off x="5193242" y="16116300"/>
          <a:ext cx="813858" cy="22606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317500</xdr:colOff>
      <xdr:row>49</xdr:row>
      <xdr:rowOff>193675</xdr:rowOff>
    </xdr:from>
    <xdr:to>
      <xdr:col>3</xdr:col>
      <xdr:colOff>1092200</xdr:colOff>
      <xdr:row>51</xdr:row>
      <xdr:rowOff>0</xdr:rowOff>
    </xdr:to>
    <xdr:sp macro="" textlink="">
      <xdr:nvSpPr>
        <xdr:cNvPr id="7" name="TextBox 6">
          <a:extLst>
            <a:ext uri="{FF2B5EF4-FFF2-40B4-BE49-F238E27FC236}">
              <a16:creationId xmlns:a16="http://schemas.microsoft.com/office/drawing/2014/main" id="{EC0215FA-5039-413D-BAA7-5245CBBA8B5B}"/>
            </a:ext>
          </a:extLst>
        </xdr:cNvPr>
        <xdr:cNvSpPr txBox="1"/>
      </xdr:nvSpPr>
      <xdr:spPr>
        <a:xfrm>
          <a:off x="4622800" y="17046575"/>
          <a:ext cx="774700" cy="3143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k = 1,164</a:t>
          </a:r>
        </a:p>
      </xdr:txBody>
    </xdr:sp>
    <xdr:clientData/>
  </xdr:twoCellAnchor>
  <xdr:twoCellAnchor>
    <xdr:from>
      <xdr:col>4</xdr:col>
      <xdr:colOff>241300</xdr:colOff>
      <xdr:row>50</xdr:row>
      <xdr:rowOff>3175</xdr:rowOff>
    </xdr:from>
    <xdr:to>
      <xdr:col>4</xdr:col>
      <xdr:colOff>1054100</xdr:colOff>
      <xdr:row>51</xdr:row>
      <xdr:rowOff>63500</xdr:rowOff>
    </xdr:to>
    <xdr:sp macro="" textlink="">
      <xdr:nvSpPr>
        <xdr:cNvPr id="21" name="TextBox 20">
          <a:extLst>
            <a:ext uri="{FF2B5EF4-FFF2-40B4-BE49-F238E27FC236}">
              <a16:creationId xmlns:a16="http://schemas.microsoft.com/office/drawing/2014/main" id="{3BC6A73A-7B4B-7ADF-E485-43B0B161D2C3}"/>
            </a:ext>
          </a:extLst>
        </xdr:cNvPr>
        <xdr:cNvSpPr txBox="1"/>
      </xdr:nvSpPr>
      <xdr:spPr>
        <a:xfrm>
          <a:off x="6591300" y="17110075"/>
          <a:ext cx="812800" cy="3143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l = 43,836</a:t>
          </a:r>
        </a:p>
      </xdr:txBody>
    </xdr:sp>
    <xdr:clientData/>
  </xdr:twoCellAnchor>
  <xdr:twoCellAnchor>
    <xdr:from>
      <xdr:col>6</xdr:col>
      <xdr:colOff>608542</xdr:colOff>
      <xdr:row>46</xdr:row>
      <xdr:rowOff>25400</xdr:rowOff>
    </xdr:from>
    <xdr:to>
      <xdr:col>6</xdr:col>
      <xdr:colOff>1371600</xdr:colOff>
      <xdr:row>55</xdr:row>
      <xdr:rowOff>38100</xdr:rowOff>
    </xdr:to>
    <xdr:sp macro="" textlink="">
      <xdr:nvSpPr>
        <xdr:cNvPr id="23" name="Left Brace 22">
          <a:extLst>
            <a:ext uri="{FF2B5EF4-FFF2-40B4-BE49-F238E27FC236}">
              <a16:creationId xmlns:a16="http://schemas.microsoft.com/office/drawing/2014/main" id="{0F67D291-EFFC-A838-4A9C-049AC7DDD7D9}"/>
            </a:ext>
          </a:extLst>
        </xdr:cNvPr>
        <xdr:cNvSpPr/>
      </xdr:nvSpPr>
      <xdr:spPr>
        <a:xfrm>
          <a:off x="11047942" y="16116300"/>
          <a:ext cx="763058" cy="22987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50800</xdr:colOff>
      <xdr:row>50</xdr:row>
      <xdr:rowOff>15875</xdr:rowOff>
    </xdr:from>
    <xdr:to>
      <xdr:col>6</xdr:col>
      <xdr:colOff>901700</xdr:colOff>
      <xdr:row>51</xdr:row>
      <xdr:rowOff>63500</xdr:rowOff>
    </xdr:to>
    <xdr:sp macro="" textlink="">
      <xdr:nvSpPr>
        <xdr:cNvPr id="22" name="TextBox 21">
          <a:extLst>
            <a:ext uri="{FF2B5EF4-FFF2-40B4-BE49-F238E27FC236}">
              <a16:creationId xmlns:a16="http://schemas.microsoft.com/office/drawing/2014/main" id="{6BE6D29E-418A-ED65-9C8C-BB1FB9430A28}"/>
            </a:ext>
          </a:extLst>
        </xdr:cNvPr>
        <xdr:cNvSpPr txBox="1"/>
      </xdr:nvSpPr>
      <xdr:spPr>
        <a:xfrm>
          <a:off x="10490200" y="17122775"/>
          <a:ext cx="850900" cy="3016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 = 43,326</a:t>
          </a:r>
        </a:p>
      </xdr:txBody>
    </xdr:sp>
    <xdr:clientData/>
  </xdr:twoCellAnchor>
  <xdr:twoCellAnchor>
    <xdr:from>
      <xdr:col>6</xdr:col>
      <xdr:colOff>254000</xdr:colOff>
      <xdr:row>24</xdr:row>
      <xdr:rowOff>165100</xdr:rowOff>
    </xdr:from>
    <xdr:to>
      <xdr:col>8</xdr:col>
      <xdr:colOff>1663700</xdr:colOff>
      <xdr:row>28</xdr:row>
      <xdr:rowOff>38100</xdr:rowOff>
    </xdr:to>
    <xdr:sp macro="" textlink="">
      <xdr:nvSpPr>
        <xdr:cNvPr id="25" name="TextBox 24">
          <a:extLst>
            <a:ext uri="{FF2B5EF4-FFF2-40B4-BE49-F238E27FC236}">
              <a16:creationId xmlns:a16="http://schemas.microsoft.com/office/drawing/2014/main" id="{B0F5CDDE-1A34-4A92-900A-0847D9B2B783}"/>
            </a:ext>
          </a:extLst>
        </xdr:cNvPr>
        <xdr:cNvSpPr txBox="1"/>
      </xdr:nvSpPr>
      <xdr:spPr>
        <a:xfrm>
          <a:off x="10693400" y="9067800"/>
          <a:ext cx="5041900" cy="10414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solidFill>
                <a:schemeClr val="accent5">
                  <a:lumMod val="50000"/>
                </a:schemeClr>
              </a:solidFill>
            </a:rPr>
            <a:t>Example 1 Modification Output</a:t>
          </a:r>
          <a:br>
            <a:rPr lang="en-US" sz="1200" b="1">
              <a:solidFill>
                <a:schemeClr val="accent5">
                  <a:lumMod val="50000"/>
                </a:schemeClr>
              </a:solidFill>
            </a:rPr>
          </a:br>
          <a:r>
            <a:rPr lang="en-US" sz="1200" b="1">
              <a:solidFill>
                <a:schemeClr val="accent5">
                  <a:lumMod val="50000"/>
                </a:schemeClr>
              </a:solidFill>
            </a:rPr>
            <a:t>Entry # 3 (FY</a:t>
          </a:r>
          <a:r>
            <a:rPr lang="en-US" sz="1200" b="1" baseline="0">
              <a:solidFill>
                <a:schemeClr val="accent5">
                  <a:lumMod val="50000"/>
                </a:schemeClr>
              </a:solidFill>
            </a:rPr>
            <a:t> 23-24) </a:t>
          </a:r>
          <a:r>
            <a:rPr lang="en-US" sz="1200" b="1">
              <a:solidFill>
                <a:schemeClr val="accent5">
                  <a:lumMod val="50000"/>
                </a:schemeClr>
              </a:solidFill>
            </a:rPr>
            <a:t>: c</a:t>
          </a:r>
          <a:r>
            <a:rPr lang="en-US" sz="1200" b="1" baseline="0">
              <a:solidFill>
                <a:schemeClr val="accent5">
                  <a:lumMod val="50000"/>
                </a:schemeClr>
              </a:solidFill>
            </a:rPr>
            <a:t> </a:t>
          </a:r>
          <a:r>
            <a:rPr lang="en-US" sz="1200" b="1">
              <a:solidFill>
                <a:schemeClr val="accent5">
                  <a:lumMod val="50000"/>
                </a:schemeClr>
              </a:solidFill>
            </a:rPr>
            <a:t>+ m </a:t>
          </a:r>
          <a:r>
            <a:rPr lang="en-US" sz="1200" b="1" baseline="0">
              <a:solidFill>
                <a:schemeClr val="accent5">
                  <a:lumMod val="50000"/>
                </a:schemeClr>
              </a:solidFill>
            </a:rPr>
            <a:t>($14,317 + 43,326) = $57,643 accum. amortization</a:t>
          </a:r>
        </a:p>
        <a:p>
          <a:endParaRPr lang="en-US" sz="1200" b="1" baseline="0">
            <a:solidFill>
              <a:schemeClr val="accent5">
                <a:lumMod val="50000"/>
              </a:schemeClr>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accent5">
                  <a:lumMod val="50000"/>
                </a:schemeClr>
              </a:solidFill>
              <a:effectLst/>
              <a:latin typeface="+mn-lt"/>
              <a:ea typeface="+mn-ea"/>
              <a:cs typeface="+mn-cs"/>
            </a:rPr>
            <a:t>Entry # 4 (FY</a:t>
          </a:r>
          <a:r>
            <a:rPr lang="en-US" sz="1200" b="1" baseline="0">
              <a:solidFill>
                <a:schemeClr val="accent5">
                  <a:lumMod val="50000"/>
                </a:schemeClr>
              </a:solidFill>
              <a:effectLst/>
              <a:latin typeface="+mn-lt"/>
              <a:ea typeface="+mn-ea"/>
              <a:cs typeface="+mn-cs"/>
            </a:rPr>
            <a:t> 23-24) </a:t>
          </a:r>
          <a:r>
            <a:rPr lang="en-US" sz="1200" b="1">
              <a:solidFill>
                <a:schemeClr val="accent5">
                  <a:lumMod val="50000"/>
                </a:schemeClr>
              </a:solidFill>
              <a:effectLst/>
              <a:latin typeface="+mn-lt"/>
              <a:ea typeface="+mn-ea"/>
              <a:cs typeface="+mn-cs"/>
            </a:rPr>
            <a:t>: b</a:t>
          </a:r>
          <a:r>
            <a:rPr lang="en-US" sz="1200" b="1" baseline="0">
              <a:solidFill>
                <a:schemeClr val="accent5">
                  <a:lumMod val="50000"/>
                </a:schemeClr>
              </a:solidFill>
              <a:effectLst/>
              <a:latin typeface="+mn-lt"/>
              <a:ea typeface="+mn-ea"/>
              <a:cs typeface="+mn-cs"/>
            </a:rPr>
            <a:t> </a:t>
          </a:r>
          <a:r>
            <a:rPr lang="en-US" sz="1200" b="1">
              <a:solidFill>
                <a:schemeClr val="accent5">
                  <a:lumMod val="50000"/>
                </a:schemeClr>
              </a:solidFill>
              <a:effectLst/>
              <a:latin typeface="+mn-lt"/>
              <a:ea typeface="+mn-ea"/>
              <a:cs typeface="+mn-cs"/>
            </a:rPr>
            <a:t>+ l </a:t>
          </a:r>
          <a:r>
            <a:rPr lang="en-US" sz="1200" b="1" baseline="0">
              <a:solidFill>
                <a:schemeClr val="accent5">
                  <a:lumMod val="50000"/>
                </a:schemeClr>
              </a:solidFill>
              <a:effectLst/>
              <a:latin typeface="+mn-lt"/>
              <a:ea typeface="+mn-ea"/>
              <a:cs typeface="+mn-cs"/>
            </a:rPr>
            <a:t>($13,903 + 43,836) = $57,739 principal</a:t>
          </a:r>
          <a:endParaRPr lang="en-US" sz="1200">
            <a:solidFill>
              <a:schemeClr val="accent5">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accent5">
                  <a:lumMod val="50000"/>
                </a:schemeClr>
              </a:solidFill>
              <a:effectLst/>
              <a:latin typeface="+mn-lt"/>
              <a:ea typeface="+mn-ea"/>
              <a:cs typeface="+mn-cs"/>
            </a:rPr>
            <a:t>Entry # 4 (FY</a:t>
          </a:r>
          <a:r>
            <a:rPr lang="en-US" sz="1200" b="1" baseline="0">
              <a:solidFill>
                <a:schemeClr val="accent5">
                  <a:lumMod val="50000"/>
                </a:schemeClr>
              </a:solidFill>
              <a:effectLst/>
              <a:latin typeface="+mn-lt"/>
              <a:ea typeface="+mn-ea"/>
              <a:cs typeface="+mn-cs"/>
            </a:rPr>
            <a:t> 23-24) </a:t>
          </a:r>
          <a:r>
            <a:rPr lang="en-US" sz="1200" b="1">
              <a:solidFill>
                <a:schemeClr val="accent5">
                  <a:lumMod val="50000"/>
                </a:schemeClr>
              </a:solidFill>
              <a:effectLst/>
              <a:latin typeface="+mn-lt"/>
              <a:ea typeface="+mn-ea"/>
              <a:cs typeface="+mn-cs"/>
            </a:rPr>
            <a:t>: a</a:t>
          </a:r>
          <a:r>
            <a:rPr lang="en-US" sz="1200" b="1" baseline="0">
              <a:solidFill>
                <a:schemeClr val="accent5">
                  <a:lumMod val="50000"/>
                </a:schemeClr>
              </a:solidFill>
              <a:effectLst/>
              <a:latin typeface="+mn-lt"/>
              <a:ea typeface="+mn-ea"/>
              <a:cs typeface="+mn-cs"/>
            </a:rPr>
            <a:t> </a:t>
          </a:r>
          <a:r>
            <a:rPr lang="en-US" sz="1200" b="1">
              <a:solidFill>
                <a:schemeClr val="accent5">
                  <a:lumMod val="50000"/>
                </a:schemeClr>
              </a:solidFill>
              <a:effectLst/>
              <a:latin typeface="+mn-lt"/>
              <a:ea typeface="+mn-ea"/>
              <a:cs typeface="+mn-cs"/>
            </a:rPr>
            <a:t>+ k </a:t>
          </a:r>
          <a:r>
            <a:rPr lang="en-US" sz="1200" b="1" baseline="0">
              <a:solidFill>
                <a:schemeClr val="accent5">
                  <a:lumMod val="50000"/>
                </a:schemeClr>
              </a:solidFill>
              <a:effectLst/>
              <a:latin typeface="+mn-lt"/>
              <a:ea typeface="+mn-ea"/>
              <a:cs typeface="+mn-cs"/>
            </a:rPr>
            <a:t>($1,097 + 1,164) = $2,261 interest</a:t>
          </a:r>
          <a:endParaRPr lang="en-US" sz="1200">
            <a:solidFill>
              <a:schemeClr val="accent5">
                <a:lumMod val="50000"/>
              </a:schemeClr>
            </a:solidFill>
            <a:effectLst/>
          </a:endParaRPr>
        </a:p>
        <a:p>
          <a:endParaRPr lang="en-US" sz="1200" b="1">
            <a:solidFill>
              <a:schemeClr val="accent5">
                <a:lumMod val="50000"/>
              </a:schemeClr>
            </a:solidFill>
          </a:endParaRPr>
        </a:p>
        <a:p>
          <a:endParaRPr lang="en-US" sz="1200" b="1">
            <a:solidFill>
              <a:schemeClr val="accent5">
                <a:lumMod val="50000"/>
              </a:schemeClr>
            </a:solidFill>
          </a:endParaRPr>
        </a:p>
      </xdr:txBody>
    </xdr:sp>
    <xdr:clientData/>
  </xdr:twoCellAnchor>
  <xdr:twoCellAnchor>
    <xdr:from>
      <xdr:col>4</xdr:col>
      <xdr:colOff>811742</xdr:colOff>
      <xdr:row>55</xdr:row>
      <xdr:rowOff>12700</xdr:rowOff>
    </xdr:from>
    <xdr:to>
      <xdr:col>4</xdr:col>
      <xdr:colOff>1574800</xdr:colOff>
      <xdr:row>64</xdr:row>
      <xdr:rowOff>25400</xdr:rowOff>
    </xdr:to>
    <xdr:sp macro="" textlink="">
      <xdr:nvSpPr>
        <xdr:cNvPr id="30" name="Left Brace 29">
          <a:extLst>
            <a:ext uri="{FF2B5EF4-FFF2-40B4-BE49-F238E27FC236}">
              <a16:creationId xmlns:a16="http://schemas.microsoft.com/office/drawing/2014/main" id="{95AB917E-95DA-492C-CA1C-8A797C3F2157}"/>
            </a:ext>
          </a:extLst>
        </xdr:cNvPr>
        <xdr:cNvSpPr/>
      </xdr:nvSpPr>
      <xdr:spPr>
        <a:xfrm>
          <a:off x="7161742" y="18389600"/>
          <a:ext cx="763058" cy="22987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127000</xdr:colOff>
      <xdr:row>57</xdr:row>
      <xdr:rowOff>0</xdr:rowOff>
    </xdr:from>
    <xdr:to>
      <xdr:col>4</xdr:col>
      <xdr:colOff>1079500</xdr:colOff>
      <xdr:row>62</xdr:row>
      <xdr:rowOff>88900</xdr:rowOff>
    </xdr:to>
    <xdr:sp macro="" textlink="">
      <xdr:nvSpPr>
        <xdr:cNvPr id="31" name="TextBox 30">
          <a:extLst>
            <a:ext uri="{FF2B5EF4-FFF2-40B4-BE49-F238E27FC236}">
              <a16:creationId xmlns:a16="http://schemas.microsoft.com/office/drawing/2014/main" id="{858AC546-BE62-5F11-8A3F-0DCE7D6982C6}"/>
            </a:ext>
          </a:extLst>
        </xdr:cNvPr>
        <xdr:cNvSpPr txBox="1"/>
      </xdr:nvSpPr>
      <xdr:spPr>
        <a:xfrm>
          <a:off x="6477000" y="18884900"/>
          <a:ext cx="952500" cy="1358900"/>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Entry #6 </a:t>
          </a:r>
        </a:p>
        <a:p>
          <a:r>
            <a:rPr lang="en-US" sz="1100" b="1" baseline="0">
              <a:solidFill>
                <a:schemeClr val="accent5">
                  <a:lumMod val="75000"/>
                </a:schemeClr>
              </a:solidFill>
            </a:rPr>
            <a:t>(FY 23-24) </a:t>
          </a:r>
        </a:p>
        <a:p>
          <a:r>
            <a:rPr lang="en-US" sz="1100" b="1" baseline="0">
              <a:solidFill>
                <a:schemeClr val="accent5">
                  <a:lumMod val="75000"/>
                </a:schemeClr>
              </a:solidFill>
            </a:rPr>
            <a:t>principal amount due in the next FY = $44,511</a:t>
          </a:r>
          <a:endParaRPr lang="en-US" sz="1100" b="1">
            <a:solidFill>
              <a:schemeClr val="accent5">
                <a:lumMod val="75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14</xdr:row>
      <xdr:rowOff>0</xdr:rowOff>
    </xdr:from>
    <xdr:to>
      <xdr:col>11</xdr:col>
      <xdr:colOff>0</xdr:colOff>
      <xdr:row>24</xdr:row>
      <xdr:rowOff>11206</xdr:rowOff>
    </xdr:to>
    <xdr:sp macro="" textlink="">
      <xdr:nvSpPr>
        <xdr:cNvPr id="2" name="Rectangle 1">
          <a:extLst>
            <a:ext uri="{FF2B5EF4-FFF2-40B4-BE49-F238E27FC236}">
              <a16:creationId xmlns:a16="http://schemas.microsoft.com/office/drawing/2014/main" id="{E0E864B9-A291-4E83-83D3-93C0984DE648}"/>
            </a:ext>
          </a:extLst>
        </xdr:cNvPr>
        <xdr:cNvSpPr/>
      </xdr:nvSpPr>
      <xdr:spPr>
        <a:xfrm>
          <a:off x="0" y="3440206"/>
          <a:ext cx="12248029" cy="2364441"/>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1495</xdr:colOff>
      <xdr:row>17</xdr:row>
      <xdr:rowOff>185272</xdr:rowOff>
    </xdr:from>
    <xdr:to>
      <xdr:col>8</xdr:col>
      <xdr:colOff>942788</xdr:colOff>
      <xdr:row>22</xdr:row>
      <xdr:rowOff>38100</xdr:rowOff>
    </xdr:to>
    <xdr:sp macro="" textlink="">
      <xdr:nvSpPr>
        <xdr:cNvPr id="3" name="TextBox 2">
          <a:extLst>
            <a:ext uri="{FF2B5EF4-FFF2-40B4-BE49-F238E27FC236}">
              <a16:creationId xmlns:a16="http://schemas.microsoft.com/office/drawing/2014/main" id="{9F2608CC-FB39-410B-8AB2-A60DE0BE3BB2}"/>
            </a:ext>
          </a:extLst>
        </xdr:cNvPr>
        <xdr:cNvSpPr txBox="1"/>
      </xdr:nvSpPr>
      <xdr:spPr>
        <a:xfrm>
          <a:off x="6922995" y="4427072"/>
          <a:ext cx="1893793" cy="105932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2 Original Output tab</a:t>
          </a:r>
          <a:r>
            <a:rPr lang="en-US" sz="1100" b="1" baseline="0">
              <a:solidFill>
                <a:schemeClr val="accent5">
                  <a:lumMod val="50000"/>
                </a:schemeClr>
              </a:solidFill>
              <a:effectLst/>
              <a:latin typeface="+mn-lt"/>
              <a:ea typeface="+mn-ea"/>
              <a:cs typeface="+mn-cs"/>
            </a:rPr>
            <a:t>, Entry # 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a:solidFill>
              <a:schemeClr val="accent5">
                <a:lumMod val="50000"/>
              </a:schemeClr>
            </a:solidFill>
            <a:effectLst/>
          </a:endParaRPr>
        </a:p>
        <a:p>
          <a:endParaRPr lang="en-US" sz="1100">
            <a:solidFill>
              <a:schemeClr val="accent5">
                <a:lumMod val="50000"/>
              </a:schemeClr>
            </a:solidFill>
          </a:endParaRPr>
        </a:p>
      </xdr:txBody>
    </xdr:sp>
    <xdr:clientData/>
  </xdr:twoCellAnchor>
  <xdr:twoCellAnchor>
    <xdr:from>
      <xdr:col>3</xdr:col>
      <xdr:colOff>1815352</xdr:colOff>
      <xdr:row>5</xdr:row>
      <xdr:rowOff>212912</xdr:rowOff>
    </xdr:from>
    <xdr:to>
      <xdr:col>6</xdr:col>
      <xdr:colOff>941293</xdr:colOff>
      <xdr:row>10</xdr:row>
      <xdr:rowOff>1</xdr:rowOff>
    </xdr:to>
    <xdr:sp macro="" textlink="">
      <xdr:nvSpPr>
        <xdr:cNvPr id="6" name="Rectangle: Rounded Corners 5">
          <a:extLst>
            <a:ext uri="{FF2B5EF4-FFF2-40B4-BE49-F238E27FC236}">
              <a16:creationId xmlns:a16="http://schemas.microsoft.com/office/drawing/2014/main" id="{7083041E-477A-4E3A-83BD-62BA19AE60B7}"/>
            </a:ext>
          </a:extLst>
        </xdr:cNvPr>
        <xdr:cNvSpPr/>
      </xdr:nvSpPr>
      <xdr:spPr>
        <a:xfrm>
          <a:off x="4034117" y="1535206"/>
          <a:ext cx="2868705" cy="963707"/>
        </a:xfrm>
        <a:prstGeom prst="round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22412</xdr:colOff>
      <xdr:row>7</xdr:row>
      <xdr:rowOff>56030</xdr:rowOff>
    </xdr:from>
    <xdr:to>
      <xdr:col>9</xdr:col>
      <xdr:colOff>1311089</xdr:colOff>
      <xdr:row>17</xdr:row>
      <xdr:rowOff>56030</xdr:rowOff>
    </xdr:to>
    <xdr:cxnSp macro="">
      <xdr:nvCxnSpPr>
        <xdr:cNvPr id="8" name="Straight Arrow Connector 7">
          <a:extLst>
            <a:ext uri="{FF2B5EF4-FFF2-40B4-BE49-F238E27FC236}">
              <a16:creationId xmlns:a16="http://schemas.microsoft.com/office/drawing/2014/main" id="{37D7EBE9-9588-DF14-F571-4E75199C34C7}"/>
            </a:ext>
          </a:extLst>
        </xdr:cNvPr>
        <xdr:cNvCxnSpPr/>
      </xdr:nvCxnSpPr>
      <xdr:spPr>
        <a:xfrm>
          <a:off x="6936441" y="1848971"/>
          <a:ext cx="3193677" cy="23532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62</xdr:row>
      <xdr:rowOff>201707</xdr:rowOff>
    </xdr:from>
    <xdr:to>
      <xdr:col>10</xdr:col>
      <xdr:colOff>1703295</xdr:colOff>
      <xdr:row>71</xdr:row>
      <xdr:rowOff>22412</xdr:rowOff>
    </xdr:to>
    <xdr:sp macro="" textlink="">
      <xdr:nvSpPr>
        <xdr:cNvPr id="12" name="Rectangle 11">
          <a:extLst>
            <a:ext uri="{FF2B5EF4-FFF2-40B4-BE49-F238E27FC236}">
              <a16:creationId xmlns:a16="http://schemas.microsoft.com/office/drawing/2014/main" id="{0B3B175C-203D-47C4-A016-E77C24B6DF04}"/>
            </a:ext>
          </a:extLst>
        </xdr:cNvPr>
        <xdr:cNvSpPr/>
      </xdr:nvSpPr>
      <xdr:spPr>
        <a:xfrm>
          <a:off x="0" y="11878236"/>
          <a:ext cx="12236824" cy="1938617"/>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459441</xdr:colOff>
      <xdr:row>65</xdr:row>
      <xdr:rowOff>224117</xdr:rowOff>
    </xdr:from>
    <xdr:to>
      <xdr:col>8</xdr:col>
      <xdr:colOff>918883</xdr:colOff>
      <xdr:row>70</xdr:row>
      <xdr:rowOff>22410</xdr:rowOff>
    </xdr:to>
    <xdr:sp macro="" textlink="">
      <xdr:nvSpPr>
        <xdr:cNvPr id="13" name="TextBox 12">
          <a:extLst>
            <a:ext uri="{FF2B5EF4-FFF2-40B4-BE49-F238E27FC236}">
              <a16:creationId xmlns:a16="http://schemas.microsoft.com/office/drawing/2014/main" id="{053D9EFC-734E-479D-AFFB-96334D2CDD13}"/>
            </a:ext>
          </a:extLst>
        </xdr:cNvPr>
        <xdr:cNvSpPr txBox="1"/>
      </xdr:nvSpPr>
      <xdr:spPr>
        <a:xfrm>
          <a:off x="6420970" y="12606617"/>
          <a:ext cx="2364442" cy="97491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SBITA remeasurement due to not </a:t>
          </a:r>
          <a:r>
            <a:rPr lang="en-US" b="1">
              <a:solidFill>
                <a:srgbClr val="002060"/>
              </a:solidFill>
            </a:rPr>
            <a:t>exercising an option that was previously  determined that it was reasonably certain that they would exercise that option</a:t>
          </a:r>
          <a:endParaRPr lang="en-US" sz="1100" b="1">
            <a:solidFill>
              <a:srgbClr val="00206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35718</xdr:colOff>
      <xdr:row>34</xdr:row>
      <xdr:rowOff>71436</xdr:rowOff>
    </xdr:from>
    <xdr:to>
      <xdr:col>18</xdr:col>
      <xdr:colOff>738187</xdr:colOff>
      <xdr:row>47</xdr:row>
      <xdr:rowOff>130968</xdr:rowOff>
    </xdr:to>
    <xdr:sp macro="" textlink="">
      <xdr:nvSpPr>
        <xdr:cNvPr id="3" name="Rectangle: Rounded Corners 2">
          <a:extLst>
            <a:ext uri="{FF2B5EF4-FFF2-40B4-BE49-F238E27FC236}">
              <a16:creationId xmlns:a16="http://schemas.microsoft.com/office/drawing/2014/main" id="{28869DD2-0E95-4AC5-A57D-251DF4B4C306}"/>
            </a:ext>
          </a:extLst>
        </xdr:cNvPr>
        <xdr:cNvSpPr/>
      </xdr:nvSpPr>
      <xdr:spPr>
        <a:xfrm>
          <a:off x="15740062" y="11763374"/>
          <a:ext cx="7274719" cy="3464719"/>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89644</xdr:colOff>
      <xdr:row>39</xdr:row>
      <xdr:rowOff>250030</xdr:rowOff>
    </xdr:from>
    <xdr:to>
      <xdr:col>18</xdr:col>
      <xdr:colOff>166687</xdr:colOff>
      <xdr:row>41</xdr:row>
      <xdr:rowOff>23812</xdr:rowOff>
    </xdr:to>
    <xdr:sp macro="" textlink="">
      <xdr:nvSpPr>
        <xdr:cNvPr id="4" name="TextBox 3">
          <a:extLst>
            <a:ext uri="{FF2B5EF4-FFF2-40B4-BE49-F238E27FC236}">
              <a16:creationId xmlns:a16="http://schemas.microsoft.com/office/drawing/2014/main" id="{CB20FAE7-442C-4937-AFC3-3FA6A0AFC21B}"/>
            </a:ext>
          </a:extLst>
        </xdr:cNvPr>
        <xdr:cNvSpPr txBox="1"/>
      </xdr:nvSpPr>
      <xdr:spPr>
        <a:xfrm>
          <a:off x="15793988" y="13251655"/>
          <a:ext cx="664929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(September 2023)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3</xdr:col>
      <xdr:colOff>1131092</xdr:colOff>
      <xdr:row>38</xdr:row>
      <xdr:rowOff>47626</xdr:rowOff>
    </xdr:from>
    <xdr:to>
      <xdr:col>3</xdr:col>
      <xdr:colOff>1488281</xdr:colOff>
      <xdr:row>41</xdr:row>
      <xdr:rowOff>35719</xdr:rowOff>
    </xdr:to>
    <xdr:sp macro="" textlink="">
      <xdr:nvSpPr>
        <xdr:cNvPr id="5" name="Left Brace 4">
          <a:extLst>
            <a:ext uri="{FF2B5EF4-FFF2-40B4-BE49-F238E27FC236}">
              <a16:creationId xmlns:a16="http://schemas.microsoft.com/office/drawing/2014/main" id="{C7875584-74ED-4972-B84E-74E563E8E54D}"/>
            </a:ext>
          </a:extLst>
        </xdr:cNvPr>
        <xdr:cNvSpPr/>
      </xdr:nvSpPr>
      <xdr:spPr>
        <a:xfrm>
          <a:off x="5226842" y="12787314"/>
          <a:ext cx="357189" cy="77390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940593</xdr:colOff>
      <xdr:row>38</xdr:row>
      <xdr:rowOff>47625</xdr:rowOff>
    </xdr:from>
    <xdr:to>
      <xdr:col>4</xdr:col>
      <xdr:colOff>1333500</xdr:colOff>
      <xdr:row>41</xdr:row>
      <xdr:rowOff>47625</xdr:rowOff>
    </xdr:to>
    <xdr:sp macro="" textlink="">
      <xdr:nvSpPr>
        <xdr:cNvPr id="6" name="Left Brace 5">
          <a:extLst>
            <a:ext uri="{FF2B5EF4-FFF2-40B4-BE49-F238E27FC236}">
              <a16:creationId xmlns:a16="http://schemas.microsoft.com/office/drawing/2014/main" id="{3FE648CF-CF53-4B32-912D-A00FA1B8B90E}"/>
            </a:ext>
          </a:extLst>
        </xdr:cNvPr>
        <xdr:cNvSpPr/>
      </xdr:nvSpPr>
      <xdr:spPr>
        <a:xfrm>
          <a:off x="7084218" y="12787313"/>
          <a:ext cx="392907" cy="785812"/>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654843</xdr:colOff>
      <xdr:row>38</xdr:row>
      <xdr:rowOff>35719</xdr:rowOff>
    </xdr:from>
    <xdr:to>
      <xdr:col>6</xdr:col>
      <xdr:colOff>952500</xdr:colOff>
      <xdr:row>41</xdr:row>
      <xdr:rowOff>59531</xdr:rowOff>
    </xdr:to>
    <xdr:sp macro="" textlink="">
      <xdr:nvSpPr>
        <xdr:cNvPr id="7" name="Left Brace 6">
          <a:extLst>
            <a:ext uri="{FF2B5EF4-FFF2-40B4-BE49-F238E27FC236}">
              <a16:creationId xmlns:a16="http://schemas.microsoft.com/office/drawing/2014/main" id="{138DFC0E-015E-4B47-BBCD-8030FDBF02C5}"/>
            </a:ext>
          </a:extLst>
        </xdr:cNvPr>
        <xdr:cNvSpPr/>
      </xdr:nvSpPr>
      <xdr:spPr>
        <a:xfrm>
          <a:off x="10894218" y="12775407"/>
          <a:ext cx="297657" cy="809624"/>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916782</xdr:colOff>
      <xdr:row>38</xdr:row>
      <xdr:rowOff>226218</xdr:rowOff>
    </xdr:from>
    <xdr:to>
      <xdr:col>3</xdr:col>
      <xdr:colOff>1202532</xdr:colOff>
      <xdr:row>39</xdr:row>
      <xdr:rowOff>236864</xdr:rowOff>
    </xdr:to>
    <xdr:sp macro="" textlink="">
      <xdr:nvSpPr>
        <xdr:cNvPr id="8" name="TextBox 7">
          <a:extLst>
            <a:ext uri="{FF2B5EF4-FFF2-40B4-BE49-F238E27FC236}">
              <a16:creationId xmlns:a16="http://schemas.microsoft.com/office/drawing/2014/main" id="{BA7D48A4-6028-4646-84DF-EDFDAEB4686C}"/>
            </a:ext>
          </a:extLst>
        </xdr:cNvPr>
        <xdr:cNvSpPr txBox="1"/>
      </xdr:nvSpPr>
      <xdr:spPr>
        <a:xfrm>
          <a:off x="5012532" y="12965906"/>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6</xdr:col>
      <xdr:colOff>428626</xdr:colOff>
      <xdr:row>39</xdr:row>
      <xdr:rowOff>2</xdr:rowOff>
    </xdr:from>
    <xdr:to>
      <xdr:col>6</xdr:col>
      <xdr:colOff>714376</xdr:colOff>
      <xdr:row>40</xdr:row>
      <xdr:rowOff>10647</xdr:rowOff>
    </xdr:to>
    <xdr:sp macro="" textlink="">
      <xdr:nvSpPr>
        <xdr:cNvPr id="9" name="TextBox 8">
          <a:extLst>
            <a:ext uri="{FF2B5EF4-FFF2-40B4-BE49-F238E27FC236}">
              <a16:creationId xmlns:a16="http://schemas.microsoft.com/office/drawing/2014/main" id="{048CE16B-0EDF-4F52-95C8-FAC2FE1FAD5A}"/>
            </a:ext>
          </a:extLst>
        </xdr:cNvPr>
        <xdr:cNvSpPr txBox="1"/>
      </xdr:nvSpPr>
      <xdr:spPr>
        <a:xfrm>
          <a:off x="10668001" y="13001627"/>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4</xdr:col>
      <xdr:colOff>762000</xdr:colOff>
      <xdr:row>39</xdr:row>
      <xdr:rowOff>11907</xdr:rowOff>
    </xdr:from>
    <xdr:to>
      <xdr:col>4</xdr:col>
      <xdr:colOff>1047750</xdr:colOff>
      <xdr:row>40</xdr:row>
      <xdr:rowOff>22552</xdr:rowOff>
    </xdr:to>
    <xdr:sp macro="" textlink="">
      <xdr:nvSpPr>
        <xdr:cNvPr id="10" name="TextBox 9">
          <a:extLst>
            <a:ext uri="{FF2B5EF4-FFF2-40B4-BE49-F238E27FC236}">
              <a16:creationId xmlns:a16="http://schemas.microsoft.com/office/drawing/2014/main" id="{55DF2C87-081E-42AD-827D-D649E420354B}"/>
            </a:ext>
          </a:extLst>
        </xdr:cNvPr>
        <xdr:cNvSpPr txBox="1"/>
      </xdr:nvSpPr>
      <xdr:spPr>
        <a:xfrm>
          <a:off x="6905625" y="13013532"/>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5</xdr:col>
      <xdr:colOff>785814</xdr:colOff>
      <xdr:row>40</xdr:row>
      <xdr:rowOff>23812</xdr:rowOff>
    </xdr:from>
    <xdr:to>
      <xdr:col>5</xdr:col>
      <xdr:colOff>1071564</xdr:colOff>
      <xdr:row>41</xdr:row>
      <xdr:rowOff>34458</xdr:rowOff>
    </xdr:to>
    <xdr:sp macro="" textlink="">
      <xdr:nvSpPr>
        <xdr:cNvPr id="11" name="TextBox 10">
          <a:extLst>
            <a:ext uri="{FF2B5EF4-FFF2-40B4-BE49-F238E27FC236}">
              <a16:creationId xmlns:a16="http://schemas.microsoft.com/office/drawing/2014/main" id="{05B8A550-E129-4CF7-8F27-D6C625FFD5D6}"/>
            </a:ext>
          </a:extLst>
        </xdr:cNvPr>
        <xdr:cNvSpPr txBox="1"/>
      </xdr:nvSpPr>
      <xdr:spPr>
        <a:xfrm>
          <a:off x="8977314" y="13287375"/>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500064</xdr:colOff>
      <xdr:row>40</xdr:row>
      <xdr:rowOff>23811</xdr:rowOff>
    </xdr:from>
    <xdr:to>
      <xdr:col>7</xdr:col>
      <xdr:colOff>785814</xdr:colOff>
      <xdr:row>41</xdr:row>
      <xdr:rowOff>34457</xdr:rowOff>
    </xdr:to>
    <xdr:sp macro="" textlink="">
      <xdr:nvSpPr>
        <xdr:cNvPr id="12" name="TextBox 11">
          <a:extLst>
            <a:ext uri="{FF2B5EF4-FFF2-40B4-BE49-F238E27FC236}">
              <a16:creationId xmlns:a16="http://schemas.microsoft.com/office/drawing/2014/main" id="{1F1D1E0C-2202-45BC-8C70-0D0DD342413A}"/>
            </a:ext>
          </a:extLst>
        </xdr:cNvPr>
        <xdr:cNvSpPr txBox="1"/>
      </xdr:nvSpPr>
      <xdr:spPr>
        <a:xfrm>
          <a:off x="12561095" y="13287374"/>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416719</xdr:colOff>
      <xdr:row>40</xdr:row>
      <xdr:rowOff>11905</xdr:rowOff>
    </xdr:from>
    <xdr:to>
      <xdr:col>8</xdr:col>
      <xdr:colOff>702469</xdr:colOff>
      <xdr:row>41</xdr:row>
      <xdr:rowOff>22551</xdr:rowOff>
    </xdr:to>
    <xdr:sp macro="" textlink="">
      <xdr:nvSpPr>
        <xdr:cNvPr id="13" name="TextBox 12">
          <a:extLst>
            <a:ext uri="{FF2B5EF4-FFF2-40B4-BE49-F238E27FC236}">
              <a16:creationId xmlns:a16="http://schemas.microsoft.com/office/drawing/2014/main" id="{684C4076-A66D-413D-84D3-6AE1B3F8B948}"/>
            </a:ext>
          </a:extLst>
        </xdr:cNvPr>
        <xdr:cNvSpPr txBox="1"/>
      </xdr:nvSpPr>
      <xdr:spPr>
        <a:xfrm>
          <a:off x="14299407" y="13275468"/>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6</xdr:col>
      <xdr:colOff>35719</xdr:colOff>
      <xdr:row>5</xdr:row>
      <xdr:rowOff>107155</xdr:rowOff>
    </xdr:from>
    <xdr:to>
      <xdr:col>15</xdr:col>
      <xdr:colOff>0</xdr:colOff>
      <xdr:row>10</xdr:row>
      <xdr:rowOff>238125</xdr:rowOff>
    </xdr:to>
    <xdr:sp macro="" textlink="">
      <xdr:nvSpPr>
        <xdr:cNvPr id="15" name="TextBox 14">
          <a:extLst>
            <a:ext uri="{FF2B5EF4-FFF2-40B4-BE49-F238E27FC236}">
              <a16:creationId xmlns:a16="http://schemas.microsoft.com/office/drawing/2014/main" id="{7A9E3EA5-5A20-45F7-8183-01C3D3E902F6}"/>
            </a:ext>
          </a:extLst>
        </xdr:cNvPr>
        <xdr:cNvSpPr txBox="1"/>
      </xdr:nvSpPr>
      <xdr:spPr>
        <a:xfrm>
          <a:off x="10275094" y="2428874"/>
          <a:ext cx="5965031" cy="1321595"/>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10/8/2022 </a:t>
          </a:r>
        </a:p>
        <a:p>
          <a:pPr marL="171450" indent="-171450">
            <a:buFont typeface="Arial" panose="020B0604020202020204" pitchFamily="34" charset="0"/>
            <a:buChar char="•"/>
          </a:pPr>
          <a:r>
            <a:rPr lang="en-US" sz="1200" baseline="0"/>
            <a:t>Cancelable end date was 10/7/2026 due to reasonably certain would extend at that time</a:t>
          </a:r>
        </a:p>
        <a:p>
          <a:pPr marL="171450" indent="-171450">
            <a:buFont typeface="Arial" panose="020B0604020202020204" pitchFamily="34" charset="0"/>
            <a:buChar char="•"/>
          </a:pPr>
          <a:r>
            <a:rPr lang="en-US" sz="1200" baseline="0"/>
            <a:t>$5,000 monthly subscription payments at the beginning of the month </a:t>
          </a: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48 months subscription term (10/8/2022 - 10/7/2026)</a:t>
          </a:r>
        </a:p>
        <a:p>
          <a:endParaRPr lang="en-US" sz="1200" baseline="0"/>
        </a:p>
      </xdr:txBody>
    </xdr:sp>
    <xdr:clientData/>
  </xdr:twoCellAnchor>
  <xdr:twoCellAnchor>
    <xdr:from>
      <xdr:col>0</xdr:col>
      <xdr:colOff>0</xdr:colOff>
      <xdr:row>38</xdr:row>
      <xdr:rowOff>23813</xdr:rowOff>
    </xdr:from>
    <xdr:to>
      <xdr:col>14</xdr:col>
      <xdr:colOff>23812</xdr:colOff>
      <xdr:row>41</xdr:row>
      <xdr:rowOff>23813</xdr:rowOff>
    </xdr:to>
    <xdr:sp macro="" textlink="">
      <xdr:nvSpPr>
        <xdr:cNvPr id="16" name="Rectangle 15">
          <a:extLst>
            <a:ext uri="{FF2B5EF4-FFF2-40B4-BE49-F238E27FC236}">
              <a16:creationId xmlns:a16="http://schemas.microsoft.com/office/drawing/2014/main" id="{45D87600-1820-4D41-803B-CBCD61682F87}"/>
            </a:ext>
          </a:extLst>
        </xdr:cNvPr>
        <xdr:cNvSpPr/>
      </xdr:nvSpPr>
      <xdr:spPr>
        <a:xfrm>
          <a:off x="0" y="12763501"/>
          <a:ext cx="15728156" cy="785812"/>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40</xdr:row>
      <xdr:rowOff>1</xdr:rowOff>
    </xdr:from>
    <xdr:to>
      <xdr:col>8</xdr:col>
      <xdr:colOff>1809749</xdr:colOff>
      <xdr:row>41</xdr:row>
      <xdr:rowOff>47626</xdr:rowOff>
    </xdr:to>
    <xdr:sp macro="" textlink="">
      <xdr:nvSpPr>
        <xdr:cNvPr id="17" name="Rectangle: Rounded Corners 16">
          <a:extLst>
            <a:ext uri="{FF2B5EF4-FFF2-40B4-BE49-F238E27FC236}">
              <a16:creationId xmlns:a16="http://schemas.microsoft.com/office/drawing/2014/main" id="{3FDBE93A-0E12-4453-8D1E-B10ACF49245D}"/>
            </a:ext>
          </a:extLst>
        </xdr:cNvPr>
        <xdr:cNvSpPr/>
      </xdr:nvSpPr>
      <xdr:spPr>
        <a:xfrm>
          <a:off x="0" y="13263564"/>
          <a:ext cx="15692437" cy="309562"/>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xdr:row>
      <xdr:rowOff>11206</xdr:rowOff>
    </xdr:from>
    <xdr:to>
      <xdr:col>10</xdr:col>
      <xdr:colOff>1658471</xdr:colOff>
      <xdr:row>24</xdr:row>
      <xdr:rowOff>11206</xdr:rowOff>
    </xdr:to>
    <xdr:sp macro="" textlink="">
      <xdr:nvSpPr>
        <xdr:cNvPr id="2" name="Rectangle 1">
          <a:extLst>
            <a:ext uri="{FF2B5EF4-FFF2-40B4-BE49-F238E27FC236}">
              <a16:creationId xmlns:a16="http://schemas.microsoft.com/office/drawing/2014/main" id="{9C2B14F0-1FED-43F2-B8A3-C1B9EC835694}"/>
            </a:ext>
          </a:extLst>
        </xdr:cNvPr>
        <xdr:cNvSpPr/>
      </xdr:nvSpPr>
      <xdr:spPr>
        <a:xfrm>
          <a:off x="0" y="3451412"/>
          <a:ext cx="12192000" cy="235323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1815353</xdr:colOff>
      <xdr:row>6</xdr:row>
      <xdr:rowOff>22413</xdr:rowOff>
    </xdr:from>
    <xdr:to>
      <xdr:col>9</xdr:col>
      <xdr:colOff>381001</xdr:colOff>
      <xdr:row>9</xdr:row>
      <xdr:rowOff>224118</xdr:rowOff>
    </xdr:to>
    <xdr:sp macro="" textlink="">
      <xdr:nvSpPr>
        <xdr:cNvPr id="3" name="Rectangle 2">
          <a:extLst>
            <a:ext uri="{FF2B5EF4-FFF2-40B4-BE49-F238E27FC236}">
              <a16:creationId xmlns:a16="http://schemas.microsoft.com/office/drawing/2014/main" id="{FD50559D-4C6A-115B-E243-3D32968D882F}"/>
            </a:ext>
          </a:extLst>
        </xdr:cNvPr>
        <xdr:cNvSpPr/>
      </xdr:nvSpPr>
      <xdr:spPr>
        <a:xfrm>
          <a:off x="4034118" y="1580031"/>
          <a:ext cx="5165912" cy="90767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44824</xdr:colOff>
      <xdr:row>16</xdr:row>
      <xdr:rowOff>212911</xdr:rowOff>
    </xdr:from>
    <xdr:to>
      <xdr:col>8</xdr:col>
      <xdr:colOff>930089</xdr:colOff>
      <xdr:row>23</xdr:row>
      <xdr:rowOff>33619</xdr:rowOff>
    </xdr:to>
    <xdr:sp macro="" textlink="">
      <xdr:nvSpPr>
        <xdr:cNvPr id="5" name="TextBox 4">
          <a:extLst>
            <a:ext uri="{FF2B5EF4-FFF2-40B4-BE49-F238E27FC236}">
              <a16:creationId xmlns:a16="http://schemas.microsoft.com/office/drawing/2014/main" id="{36F2721B-33F2-4BA6-B3EB-F59560F09213}"/>
            </a:ext>
          </a:extLst>
        </xdr:cNvPr>
        <xdr:cNvSpPr txBox="1"/>
      </xdr:nvSpPr>
      <xdr:spPr>
        <a:xfrm>
          <a:off x="6958853" y="4123764"/>
          <a:ext cx="1837765" cy="146797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2 Original Output tab transferred to Entry # 0 of the Example 2 Modification Output tab. </a:t>
          </a:r>
          <a:endParaRPr lang="en-US" sz="1100">
            <a:solidFill>
              <a:schemeClr val="accent5">
                <a:lumMod val="50000"/>
              </a:schemeClr>
            </a:solidFill>
          </a:endParaRPr>
        </a:p>
      </xdr:txBody>
    </xdr:sp>
    <xdr:clientData/>
  </xdr:twoCellAnchor>
  <xdr:twoCellAnchor>
    <xdr:from>
      <xdr:col>5</xdr:col>
      <xdr:colOff>156882</xdr:colOff>
      <xdr:row>6</xdr:row>
      <xdr:rowOff>179294</xdr:rowOff>
    </xdr:from>
    <xdr:to>
      <xdr:col>8</xdr:col>
      <xdr:colOff>11207</xdr:colOff>
      <xdr:row>16</xdr:row>
      <xdr:rowOff>212911</xdr:rowOff>
    </xdr:to>
    <xdr:cxnSp macro="">
      <xdr:nvCxnSpPr>
        <xdr:cNvPr id="7" name="Straight Arrow Connector 6">
          <a:extLst>
            <a:ext uri="{FF2B5EF4-FFF2-40B4-BE49-F238E27FC236}">
              <a16:creationId xmlns:a16="http://schemas.microsoft.com/office/drawing/2014/main" id="{C3280D2F-4DD2-62C2-7D68-024E0BED4D55}"/>
            </a:ext>
          </a:extLst>
        </xdr:cNvPr>
        <xdr:cNvCxnSpPr>
          <a:endCxn id="5" idx="0"/>
        </xdr:cNvCxnSpPr>
      </xdr:nvCxnSpPr>
      <xdr:spPr>
        <a:xfrm>
          <a:off x="5165911" y="1736912"/>
          <a:ext cx="2711825" cy="23868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d.sconet.ca.gov\Data\SARD\Group\State_Gov_Reporting\ADMIN%20-%20POLICY\GASB\GASB%2096%20-%20Subscription-Based%20Information%20Technology%20Arrangements\SCO%20Website%20Publications\3.%20Department%20Logs\GASB_96_SBITA_Template.xlsx" TargetMode="External"/><Relationship Id="rId1" Type="http://schemas.openxmlformats.org/officeDocument/2006/relationships/externalLinkPath" Target="/SARD/Group/State_Gov_Reporting/ADMIN%20-%20POLICY/GASB/GASB%2096%20-%20Subscription-Based%20Information%20Technology%20Arrangements/SCO%20Website%20Publications/3.%20Department%20Logs/GASB_96_SBITA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Changes"/>
      <sheetName val="Example 1 Input"/>
      <sheetName val="Example 1 Output"/>
      <sheetName val="Ex 1 Note Disclosure"/>
      <sheetName val="Example 2 Input"/>
      <sheetName val="Example 2 Output"/>
      <sheetName val="Ex 2 Note Disclosure"/>
      <sheetName val="Contract 1 Input"/>
      <sheetName val="Contract 1 Output"/>
      <sheetName val="Contract 1 Note Disclosure"/>
      <sheetName val="Contract 2 Input"/>
      <sheetName val="Contract 2 Output"/>
      <sheetName val="Contract 2 Note Disclosure"/>
      <sheetName val="Drop-down menus"/>
      <sheetName val="GAAP02A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0000</v>
          </cell>
          <cell r="B2" t="str">
            <v>BOND INTEREST AND REDEMPTION</v>
          </cell>
          <cell r="C2" t="str">
            <v>9000</v>
          </cell>
          <cell r="D2" t="str">
            <v>BOND INTEREST AND REDEMPTION</v>
          </cell>
          <cell r="E2" t="str">
            <v/>
          </cell>
          <cell r="F2" t="str">
            <v>9030</v>
          </cell>
          <cell r="G2" t="str">
            <v>9600</v>
          </cell>
          <cell r="H2" t="str">
            <v>0000</v>
          </cell>
          <cell r="I2" t="str">
            <v>0000</v>
          </cell>
          <cell r="J2" t="str">
            <v>04/04/1984</v>
          </cell>
          <cell r="K2" t="str">
            <v>00/00/0000</v>
          </cell>
        </row>
        <row r="3">
          <cell r="A3" t="str">
            <v>0010</v>
          </cell>
          <cell r="B3" t="str">
            <v>LEGISLATIVE, JUDICIAL AND EXEC</v>
          </cell>
          <cell r="C3" t="str">
            <v>0808</v>
          </cell>
          <cell r="D3" t="str">
            <v>GENERAL GOVERNMENT</v>
          </cell>
          <cell r="E3" t="str">
            <v/>
          </cell>
          <cell r="F3" t="str">
            <v>0000</v>
          </cell>
          <cell r="G3" t="str">
            <v>0000</v>
          </cell>
          <cell r="H3" t="str">
            <v>0000</v>
          </cell>
          <cell r="I3" t="str">
            <v>0000</v>
          </cell>
          <cell r="J3" t="str">
            <v>07/11/2006</v>
          </cell>
          <cell r="K3" t="str">
            <v>00/00/0000</v>
          </cell>
        </row>
        <row r="4">
          <cell r="A4" t="str">
            <v>0015</v>
          </cell>
          <cell r="B4" t="str">
            <v>ADD AGENCY TEST</v>
          </cell>
          <cell r="C4" t="str">
            <v>0808</v>
          </cell>
          <cell r="D4" t="str">
            <v>GENERAL GOVERNMENT</v>
          </cell>
          <cell r="E4" t="str">
            <v/>
          </cell>
          <cell r="F4" t="str">
            <v>0000</v>
          </cell>
          <cell r="G4" t="str">
            <v>0000</v>
          </cell>
          <cell r="H4" t="str">
            <v>0000</v>
          </cell>
          <cell r="I4" t="str">
            <v>0000</v>
          </cell>
          <cell r="J4" t="str">
            <v>99/99/9999</v>
          </cell>
          <cell r="K4" t="str">
            <v>00/00/0000</v>
          </cell>
        </row>
        <row r="5">
          <cell r="A5" t="str">
            <v>0020</v>
          </cell>
          <cell r="B5" t="str">
            <v>LEGISLATIVE</v>
          </cell>
          <cell r="C5" t="str">
            <v>0808</v>
          </cell>
          <cell r="D5" t="str">
            <v>GENERAL GOVERNMENT</v>
          </cell>
          <cell r="E5" t="str">
            <v/>
          </cell>
          <cell r="F5" t="str">
            <v>0000</v>
          </cell>
          <cell r="G5" t="str">
            <v>0000</v>
          </cell>
          <cell r="H5" t="str">
            <v>0000</v>
          </cell>
          <cell r="I5" t="str">
            <v>0000</v>
          </cell>
          <cell r="J5" t="str">
            <v>99/99/9999</v>
          </cell>
          <cell r="K5" t="str">
            <v>00/00/0000</v>
          </cell>
        </row>
        <row r="6">
          <cell r="A6" t="str">
            <v>0100</v>
          </cell>
          <cell r="B6" t="str">
            <v>LEGISLATURE</v>
          </cell>
          <cell r="C6" t="str">
            <v>0808</v>
          </cell>
          <cell r="D6" t="str">
            <v>GENERAL GOVERNMENT</v>
          </cell>
          <cell r="E6" t="str">
            <v/>
          </cell>
          <cell r="F6" t="str">
            <v>0000</v>
          </cell>
          <cell r="G6" t="str">
            <v>0000</v>
          </cell>
          <cell r="H6" t="str">
            <v>0000</v>
          </cell>
          <cell r="I6" t="str">
            <v>0000</v>
          </cell>
          <cell r="J6" t="str">
            <v>99/99/9999</v>
          </cell>
          <cell r="K6" t="str">
            <v>00/00/0000</v>
          </cell>
        </row>
        <row r="7">
          <cell r="A7" t="str">
            <v>0110</v>
          </cell>
          <cell r="B7" t="str">
            <v>SENATE</v>
          </cell>
          <cell r="C7" t="str">
            <v>0808</v>
          </cell>
          <cell r="D7" t="str">
            <v>GENERAL GOVERNMENT</v>
          </cell>
          <cell r="E7" t="str">
            <v/>
          </cell>
          <cell r="F7" t="str">
            <v>0000</v>
          </cell>
          <cell r="G7" t="str">
            <v>0000</v>
          </cell>
          <cell r="H7" t="str">
            <v>0000</v>
          </cell>
          <cell r="I7" t="str">
            <v>0000</v>
          </cell>
          <cell r="J7" t="str">
            <v>06/26/1985</v>
          </cell>
          <cell r="K7" t="str">
            <v>00/00/0000</v>
          </cell>
        </row>
        <row r="8">
          <cell r="A8" t="str">
            <v>0120</v>
          </cell>
          <cell r="B8" t="str">
            <v>ASSEMBLY</v>
          </cell>
          <cell r="C8" t="str">
            <v>0808</v>
          </cell>
          <cell r="D8" t="str">
            <v>GENERAL GOVERNMENT</v>
          </cell>
          <cell r="E8" t="str">
            <v/>
          </cell>
          <cell r="F8" t="str">
            <v>0000</v>
          </cell>
          <cell r="G8" t="str">
            <v>0000</v>
          </cell>
          <cell r="H8" t="str">
            <v>0000</v>
          </cell>
          <cell r="I8" t="str">
            <v>0000</v>
          </cell>
          <cell r="J8" t="str">
            <v>06/26/1985</v>
          </cell>
          <cell r="K8" t="str">
            <v>00/00/0000</v>
          </cell>
        </row>
        <row r="9">
          <cell r="A9" t="str">
            <v>0130</v>
          </cell>
          <cell r="B9" t="str">
            <v>LEGISLATIVE JOINT EXPENSES</v>
          </cell>
          <cell r="C9" t="str">
            <v>0808</v>
          </cell>
          <cell r="D9" t="str">
            <v>GENERAL GOVERNMENT</v>
          </cell>
          <cell r="E9" t="str">
            <v/>
          </cell>
          <cell r="F9" t="str">
            <v>0000</v>
          </cell>
          <cell r="G9" t="str">
            <v>0000</v>
          </cell>
          <cell r="H9" t="str">
            <v>0000</v>
          </cell>
          <cell r="I9" t="str">
            <v>0000</v>
          </cell>
          <cell r="J9" t="str">
            <v>06/26/1985</v>
          </cell>
          <cell r="K9" t="str">
            <v>00/00/0000</v>
          </cell>
        </row>
        <row r="10">
          <cell r="A10" t="str">
            <v>0150</v>
          </cell>
          <cell r="B10" t="str">
            <v>CONTRIB TO LEGIS RETIRE FUND</v>
          </cell>
          <cell r="C10" t="str">
            <v>0808</v>
          </cell>
          <cell r="D10" t="str">
            <v>GENERAL GOVERNMENT</v>
          </cell>
          <cell r="E10" t="str">
            <v/>
          </cell>
          <cell r="F10" t="str">
            <v>0000</v>
          </cell>
          <cell r="G10" t="str">
            <v>0000</v>
          </cell>
          <cell r="H10" t="str">
            <v>0000</v>
          </cell>
          <cell r="I10" t="str">
            <v>0000</v>
          </cell>
          <cell r="J10" t="str">
            <v>07/11/2006</v>
          </cell>
          <cell r="K10" t="str">
            <v>00/00/0000</v>
          </cell>
        </row>
        <row r="11">
          <cell r="A11" t="str">
            <v>0155</v>
          </cell>
          <cell r="B11" t="str">
            <v>AUDITOR GENERAL OFFICE</v>
          </cell>
          <cell r="C11" t="str">
            <v>0808</v>
          </cell>
          <cell r="D11" t="str">
            <v>GENERAL GOVERNMENT</v>
          </cell>
          <cell r="E11" t="str">
            <v/>
          </cell>
          <cell r="F11" t="str">
            <v>0000</v>
          </cell>
          <cell r="G11" t="str">
            <v>0000</v>
          </cell>
          <cell r="H11" t="str">
            <v>0000</v>
          </cell>
          <cell r="I11" t="str">
            <v>0000</v>
          </cell>
          <cell r="J11" t="str">
            <v>99/99/9999</v>
          </cell>
          <cell r="K11" t="str">
            <v>00/00/0000</v>
          </cell>
        </row>
        <row r="12">
          <cell r="A12" t="str">
            <v>0160</v>
          </cell>
          <cell r="B12" t="str">
            <v>LEGISLATIVE COUNSEL BUREAU</v>
          </cell>
          <cell r="C12" t="str">
            <v>0808</v>
          </cell>
          <cell r="D12" t="str">
            <v>GENERAL GOVERNMENT</v>
          </cell>
          <cell r="E12" t="str">
            <v/>
          </cell>
          <cell r="F12" t="str">
            <v>0000</v>
          </cell>
          <cell r="G12" t="str">
            <v>0000</v>
          </cell>
          <cell r="H12" t="str">
            <v>0000</v>
          </cell>
          <cell r="I12" t="str">
            <v>0000</v>
          </cell>
          <cell r="J12" t="str">
            <v>04/04/1984</v>
          </cell>
          <cell r="K12" t="str">
            <v>00/00/0000</v>
          </cell>
        </row>
        <row r="13">
          <cell r="A13" t="str">
            <v>0170</v>
          </cell>
          <cell r="B13" t="str">
            <v>CA LAW REVISION COMMISSION</v>
          </cell>
          <cell r="C13" t="str">
            <v>0808</v>
          </cell>
          <cell r="D13" t="str">
            <v>GENERAL GOVERNMENT</v>
          </cell>
          <cell r="E13" t="str">
            <v/>
          </cell>
          <cell r="F13" t="str">
            <v>0000</v>
          </cell>
          <cell r="G13" t="str">
            <v>0000</v>
          </cell>
          <cell r="H13" t="str">
            <v>0000</v>
          </cell>
          <cell r="I13" t="str">
            <v>0000</v>
          </cell>
          <cell r="J13" t="str">
            <v>99/99/9999</v>
          </cell>
          <cell r="K13" t="str">
            <v>07/01/1985</v>
          </cell>
        </row>
        <row r="14">
          <cell r="A14" t="str">
            <v>0180</v>
          </cell>
          <cell r="B14" t="str">
            <v>COMMISSION ON UNIFORM ST LAWS</v>
          </cell>
          <cell r="C14" t="str">
            <v>0808</v>
          </cell>
          <cell r="D14" t="str">
            <v>GENERAL GOVERNMENT</v>
          </cell>
          <cell r="E14" t="str">
            <v/>
          </cell>
          <cell r="F14" t="str">
            <v>0000</v>
          </cell>
          <cell r="G14" t="str">
            <v>0000</v>
          </cell>
          <cell r="H14" t="str">
            <v>0000</v>
          </cell>
          <cell r="I14" t="str">
            <v>0000</v>
          </cell>
          <cell r="J14" t="str">
            <v>99/99/9999</v>
          </cell>
          <cell r="K14" t="str">
            <v>07/01/1985</v>
          </cell>
        </row>
        <row r="15">
          <cell r="A15" t="str">
            <v>0200</v>
          </cell>
          <cell r="B15" t="str">
            <v>JUDICIAL</v>
          </cell>
          <cell r="C15" t="str">
            <v>0808</v>
          </cell>
          <cell r="D15" t="str">
            <v>GENERAL GOVERNMENT</v>
          </cell>
          <cell r="E15" t="str">
            <v/>
          </cell>
          <cell r="F15" t="str">
            <v>0000</v>
          </cell>
          <cell r="G15" t="str">
            <v>0000</v>
          </cell>
          <cell r="H15" t="str">
            <v>0000</v>
          </cell>
          <cell r="I15" t="str">
            <v>0000</v>
          </cell>
          <cell r="J15" t="str">
            <v>99/99/9999</v>
          </cell>
          <cell r="K15" t="str">
            <v>00/00/0000</v>
          </cell>
        </row>
        <row r="16">
          <cell r="A16" t="str">
            <v>0240</v>
          </cell>
          <cell r="B16" t="str">
            <v>CA JUDICAL CENTER LIBRARY</v>
          </cell>
          <cell r="C16" t="str">
            <v>0808</v>
          </cell>
          <cell r="D16" t="str">
            <v>GENERAL GOVERNMENT</v>
          </cell>
          <cell r="E16" t="str">
            <v/>
          </cell>
          <cell r="F16" t="str">
            <v>0000</v>
          </cell>
          <cell r="G16" t="str">
            <v>0000</v>
          </cell>
          <cell r="H16" t="str">
            <v>0000</v>
          </cell>
          <cell r="I16" t="str">
            <v>0000</v>
          </cell>
          <cell r="J16" t="str">
            <v>08/18/2000</v>
          </cell>
          <cell r="K16" t="str">
            <v>00/00/0000</v>
          </cell>
        </row>
        <row r="17">
          <cell r="A17" t="str">
            <v>0250</v>
          </cell>
          <cell r="B17" t="str">
            <v>JUDICIARY</v>
          </cell>
          <cell r="C17" t="str">
            <v>0808</v>
          </cell>
          <cell r="D17" t="str">
            <v>GENERAL GOVERNMENT</v>
          </cell>
          <cell r="E17" t="str">
            <v/>
          </cell>
          <cell r="F17" t="str">
            <v>0000</v>
          </cell>
          <cell r="G17" t="str">
            <v>0000</v>
          </cell>
          <cell r="H17" t="str">
            <v>0000</v>
          </cell>
          <cell r="I17" t="str">
            <v>0000</v>
          </cell>
          <cell r="J17" t="str">
            <v>04/04/1984</v>
          </cell>
          <cell r="K17" t="str">
            <v>00/00/0000</v>
          </cell>
        </row>
        <row r="18">
          <cell r="A18" t="str">
            <v>0260</v>
          </cell>
          <cell r="B18" t="str">
            <v>SUPREME COURT</v>
          </cell>
          <cell r="C18" t="str">
            <v>0808</v>
          </cell>
          <cell r="D18" t="str">
            <v>GENERAL GOVERNMENT</v>
          </cell>
          <cell r="E18" t="str">
            <v/>
          </cell>
          <cell r="F18" t="str">
            <v>0000</v>
          </cell>
          <cell r="G18" t="str">
            <v>0000</v>
          </cell>
          <cell r="H18" t="str">
            <v>0000</v>
          </cell>
          <cell r="I18" t="str">
            <v>0000</v>
          </cell>
          <cell r="J18" t="str">
            <v>04/04/1984</v>
          </cell>
          <cell r="K18" t="str">
            <v>00/00/0000</v>
          </cell>
        </row>
        <row r="19">
          <cell r="A19" t="str">
            <v>0270</v>
          </cell>
          <cell r="B19" t="str">
            <v>JUDICIAL COUNCIL</v>
          </cell>
          <cell r="C19" t="str">
            <v>0808</v>
          </cell>
          <cell r="D19" t="str">
            <v>GENERAL GOVERNMENT</v>
          </cell>
          <cell r="E19" t="str">
            <v/>
          </cell>
          <cell r="F19" t="str">
            <v>0000</v>
          </cell>
          <cell r="G19" t="str">
            <v>0000</v>
          </cell>
          <cell r="H19" t="str">
            <v>0000</v>
          </cell>
          <cell r="I19" t="str">
            <v>0000</v>
          </cell>
          <cell r="J19" t="str">
            <v>04/04/1984</v>
          </cell>
          <cell r="K19" t="str">
            <v>00/00/0000</v>
          </cell>
        </row>
        <row r="20">
          <cell r="A20" t="str">
            <v>0280</v>
          </cell>
          <cell r="B20" t="str">
            <v>COMM ON JUDICIAL PERFORMANCE</v>
          </cell>
          <cell r="C20" t="str">
            <v>0808</v>
          </cell>
          <cell r="D20" t="str">
            <v>GENERAL GOVERNMENT</v>
          </cell>
          <cell r="E20" t="str">
            <v/>
          </cell>
          <cell r="F20" t="str">
            <v>0000</v>
          </cell>
          <cell r="G20" t="str">
            <v>0000</v>
          </cell>
          <cell r="H20" t="str">
            <v>0000</v>
          </cell>
          <cell r="I20" t="str">
            <v>0000</v>
          </cell>
          <cell r="J20" t="str">
            <v>07/11/2006</v>
          </cell>
          <cell r="K20" t="str">
            <v>00/00/0000</v>
          </cell>
        </row>
        <row r="21">
          <cell r="A21" t="str">
            <v>0290</v>
          </cell>
          <cell r="B21" t="str">
            <v>HABEAS RESOURCE CENTER</v>
          </cell>
          <cell r="C21" t="str">
            <v>0808</v>
          </cell>
          <cell r="D21" t="str">
            <v>GENERAL GOVERNMENT</v>
          </cell>
          <cell r="E21" t="str">
            <v/>
          </cell>
          <cell r="F21" t="str">
            <v>0000</v>
          </cell>
          <cell r="G21" t="str">
            <v>0000</v>
          </cell>
          <cell r="H21" t="str">
            <v>0000</v>
          </cell>
          <cell r="I21" t="str">
            <v>0000</v>
          </cell>
          <cell r="J21" t="str">
            <v>07/23/1999</v>
          </cell>
          <cell r="K21" t="str">
            <v>00/00/0000</v>
          </cell>
        </row>
        <row r="22">
          <cell r="A22" t="str">
            <v>0300</v>
          </cell>
          <cell r="B22" t="str">
            <v>DISTRICT COURTS OF APPEAL</v>
          </cell>
          <cell r="C22" t="str">
            <v>0808</v>
          </cell>
          <cell r="D22" t="str">
            <v>GENERAL GOVERNMENT</v>
          </cell>
          <cell r="E22" t="str">
            <v/>
          </cell>
          <cell r="F22" t="str">
            <v>0000</v>
          </cell>
          <cell r="G22" t="str">
            <v>0000</v>
          </cell>
          <cell r="H22" t="str">
            <v>0000</v>
          </cell>
          <cell r="I22" t="str">
            <v>0000</v>
          </cell>
          <cell r="J22" t="str">
            <v>04/05/1984</v>
          </cell>
          <cell r="K22" t="str">
            <v>00/00/0000</v>
          </cell>
        </row>
        <row r="23">
          <cell r="A23" t="str">
            <v>0310</v>
          </cell>
          <cell r="B23" t="str">
            <v>FIRST DIST COURT OF APPEAL</v>
          </cell>
          <cell r="C23" t="str">
            <v>0808</v>
          </cell>
          <cell r="D23" t="str">
            <v>GENERAL GOVERNMENT</v>
          </cell>
          <cell r="E23" t="str">
            <v/>
          </cell>
          <cell r="F23" t="str">
            <v>0000</v>
          </cell>
          <cell r="G23" t="str">
            <v>0000</v>
          </cell>
          <cell r="H23" t="str">
            <v>0000</v>
          </cell>
          <cell r="I23" t="str">
            <v>0000</v>
          </cell>
          <cell r="J23" t="str">
            <v>04/04/1984</v>
          </cell>
          <cell r="K23" t="str">
            <v>00/00/0000</v>
          </cell>
        </row>
        <row r="24">
          <cell r="A24" t="str">
            <v>0320</v>
          </cell>
          <cell r="B24" t="str">
            <v>SECOND DIST COURT OF APPEAL</v>
          </cell>
          <cell r="C24" t="str">
            <v>0808</v>
          </cell>
          <cell r="D24" t="str">
            <v>GENERAL GOVERNMENT</v>
          </cell>
          <cell r="E24" t="str">
            <v/>
          </cell>
          <cell r="F24" t="str">
            <v>0000</v>
          </cell>
          <cell r="G24" t="str">
            <v>0000</v>
          </cell>
          <cell r="H24" t="str">
            <v>0000</v>
          </cell>
          <cell r="I24" t="str">
            <v>0000</v>
          </cell>
          <cell r="J24" t="str">
            <v>07/11/2006</v>
          </cell>
          <cell r="K24" t="str">
            <v>00/00/0000</v>
          </cell>
        </row>
        <row r="25">
          <cell r="A25" t="str">
            <v>0330</v>
          </cell>
          <cell r="B25" t="str">
            <v>THIRD DIST COURT OF APPEAL</v>
          </cell>
          <cell r="C25" t="str">
            <v>0808</v>
          </cell>
          <cell r="D25" t="str">
            <v>GENERAL GOVERNMENT</v>
          </cell>
          <cell r="E25" t="str">
            <v/>
          </cell>
          <cell r="F25" t="str">
            <v>0000</v>
          </cell>
          <cell r="G25" t="str">
            <v>0000</v>
          </cell>
          <cell r="H25" t="str">
            <v>0000</v>
          </cell>
          <cell r="I25" t="str">
            <v>0000</v>
          </cell>
          <cell r="J25" t="str">
            <v>04/04/1984</v>
          </cell>
          <cell r="K25" t="str">
            <v>00/00/0000</v>
          </cell>
        </row>
        <row r="26">
          <cell r="A26" t="str">
            <v>0340</v>
          </cell>
          <cell r="B26" t="str">
            <v>FOURTH DIST COURT OF APPEAL</v>
          </cell>
          <cell r="C26" t="str">
            <v>0808</v>
          </cell>
          <cell r="D26" t="str">
            <v>GENERAL GOVERNMENT</v>
          </cell>
          <cell r="E26" t="str">
            <v/>
          </cell>
          <cell r="F26" t="str">
            <v>0000</v>
          </cell>
          <cell r="G26" t="str">
            <v>0000</v>
          </cell>
          <cell r="H26" t="str">
            <v>0000</v>
          </cell>
          <cell r="I26" t="str">
            <v>0000</v>
          </cell>
          <cell r="J26" t="str">
            <v>07/11/2006</v>
          </cell>
          <cell r="K26" t="str">
            <v>00/00/0000</v>
          </cell>
        </row>
        <row r="27">
          <cell r="A27" t="str">
            <v>0350</v>
          </cell>
          <cell r="B27" t="str">
            <v>FIFTH DIST COURT OF APPEAL</v>
          </cell>
          <cell r="C27" t="str">
            <v>0808</v>
          </cell>
          <cell r="D27" t="str">
            <v>GENERAL GOVERNMENT</v>
          </cell>
          <cell r="E27" t="str">
            <v/>
          </cell>
          <cell r="F27" t="str">
            <v>0000</v>
          </cell>
          <cell r="G27" t="str">
            <v>0000</v>
          </cell>
          <cell r="H27" t="str">
            <v>0000</v>
          </cell>
          <cell r="I27" t="str">
            <v>0000</v>
          </cell>
          <cell r="J27" t="str">
            <v>04/04/1984</v>
          </cell>
          <cell r="K27" t="str">
            <v>00/00/0000</v>
          </cell>
        </row>
        <row r="28">
          <cell r="A28" t="str">
            <v>0360</v>
          </cell>
          <cell r="B28" t="str">
            <v>SIXTH DIST COURT OF APPEAL</v>
          </cell>
          <cell r="C28" t="str">
            <v>0808</v>
          </cell>
          <cell r="D28" t="str">
            <v>GENERAL GOVERNMENT</v>
          </cell>
          <cell r="E28" t="str">
            <v/>
          </cell>
          <cell r="F28" t="str">
            <v>0000</v>
          </cell>
          <cell r="G28" t="str">
            <v>0000</v>
          </cell>
          <cell r="H28" t="str">
            <v>0000</v>
          </cell>
          <cell r="I28" t="str">
            <v>0000</v>
          </cell>
          <cell r="J28" t="str">
            <v>04/04/1984</v>
          </cell>
          <cell r="K28" t="str">
            <v>00/00/0000</v>
          </cell>
        </row>
        <row r="29">
          <cell r="A29" t="str">
            <v>0390</v>
          </cell>
          <cell r="B29" t="str">
            <v>CONTRIB TO JUDGES RET FUND</v>
          </cell>
          <cell r="C29" t="str">
            <v>0808</v>
          </cell>
          <cell r="D29" t="str">
            <v>GENERAL GOVERNMENT</v>
          </cell>
          <cell r="E29" t="str">
            <v/>
          </cell>
          <cell r="F29" t="str">
            <v>0000</v>
          </cell>
          <cell r="G29" t="str">
            <v>0000</v>
          </cell>
          <cell r="H29" t="str">
            <v>0000</v>
          </cell>
          <cell r="I29" t="str">
            <v>0000</v>
          </cell>
          <cell r="J29" t="str">
            <v>07/11/2006</v>
          </cell>
          <cell r="K29" t="str">
            <v>00/00/0000</v>
          </cell>
        </row>
        <row r="30">
          <cell r="A30" t="str">
            <v>0420</v>
          </cell>
          <cell r="B30" t="str">
            <v>SAL OF SUPERIOR COURT JUDGES</v>
          </cell>
          <cell r="C30" t="str">
            <v>0808</v>
          </cell>
          <cell r="D30" t="str">
            <v>GENERAL GOVERNMENT</v>
          </cell>
          <cell r="E30" t="str">
            <v/>
          </cell>
          <cell r="F30" t="str">
            <v>0000</v>
          </cell>
          <cell r="G30" t="str">
            <v>0000</v>
          </cell>
          <cell r="H30" t="str">
            <v>0000</v>
          </cell>
          <cell r="I30" t="str">
            <v>0000</v>
          </cell>
          <cell r="J30" t="str">
            <v>07/11/2006</v>
          </cell>
          <cell r="K30" t="str">
            <v>00/00/0000</v>
          </cell>
        </row>
        <row r="31">
          <cell r="A31" t="str">
            <v>0440</v>
          </cell>
          <cell r="B31" t="str">
            <v>ST BLOCK GRANT FOR SUP CT JUDG</v>
          </cell>
          <cell r="C31" t="str">
            <v>0808</v>
          </cell>
          <cell r="D31" t="str">
            <v>GENERAL GOVERNMENT</v>
          </cell>
          <cell r="E31" t="str">
            <v/>
          </cell>
          <cell r="F31" t="str">
            <v>0000</v>
          </cell>
          <cell r="G31" t="str">
            <v>0000</v>
          </cell>
          <cell r="H31" t="str">
            <v>0000</v>
          </cell>
          <cell r="I31" t="str">
            <v>0000</v>
          </cell>
          <cell r="J31" t="str">
            <v>07/11/2006</v>
          </cell>
          <cell r="K31" t="str">
            <v>00/00/0000</v>
          </cell>
        </row>
        <row r="32">
          <cell r="A32" t="str">
            <v>0450</v>
          </cell>
          <cell r="B32" t="str">
            <v>ST. BLK GRANT TRIAL CT.FUNDING</v>
          </cell>
          <cell r="C32" t="str">
            <v>0808</v>
          </cell>
          <cell r="D32" t="str">
            <v>GENERAL GOVERNMENT</v>
          </cell>
          <cell r="E32" t="str">
            <v/>
          </cell>
          <cell r="F32" t="str">
            <v>0000</v>
          </cell>
          <cell r="G32" t="str">
            <v>0000</v>
          </cell>
          <cell r="H32" t="str">
            <v>0000</v>
          </cell>
          <cell r="I32" t="str">
            <v>0000</v>
          </cell>
          <cell r="J32" t="str">
            <v>07/11/2006</v>
          </cell>
          <cell r="K32" t="str">
            <v>00/00/0000</v>
          </cell>
        </row>
        <row r="33">
          <cell r="A33" t="str">
            <v>0460</v>
          </cell>
          <cell r="B33" t="str">
            <v>NAT CENTER FOR STATE COURTS</v>
          </cell>
          <cell r="C33" t="str">
            <v>0808</v>
          </cell>
          <cell r="D33" t="str">
            <v>GENERAL GOVERNMENT</v>
          </cell>
          <cell r="E33" t="str">
            <v/>
          </cell>
          <cell r="F33" t="str">
            <v>0000</v>
          </cell>
          <cell r="G33" t="str">
            <v>0000</v>
          </cell>
          <cell r="H33" t="str">
            <v>0000</v>
          </cell>
          <cell r="I33" t="str">
            <v>0000</v>
          </cell>
          <cell r="J33" t="str">
            <v>07/11/2006</v>
          </cell>
          <cell r="K33" t="str">
            <v>00/00/0000</v>
          </cell>
        </row>
        <row r="34">
          <cell r="A34" t="str">
            <v>0490</v>
          </cell>
          <cell r="B34" t="str">
            <v>EXECUTIVE</v>
          </cell>
          <cell r="C34" t="str">
            <v>0808</v>
          </cell>
          <cell r="D34" t="str">
            <v>GENERAL GOVERNMENT</v>
          </cell>
          <cell r="E34" t="str">
            <v/>
          </cell>
          <cell r="F34" t="str">
            <v>0000</v>
          </cell>
          <cell r="G34" t="str">
            <v>0000</v>
          </cell>
          <cell r="H34" t="str">
            <v>0000</v>
          </cell>
          <cell r="I34" t="str">
            <v>0000</v>
          </cell>
          <cell r="J34" t="str">
            <v>99/99/9999</v>
          </cell>
          <cell r="K34" t="str">
            <v>00/00/0000</v>
          </cell>
        </row>
        <row r="35">
          <cell r="A35" t="str">
            <v>0500</v>
          </cell>
          <cell r="B35" t="str">
            <v>GOVERNORS OFFICE</v>
          </cell>
          <cell r="C35" t="str">
            <v>0808</v>
          </cell>
          <cell r="D35" t="str">
            <v>GENERAL GOVERNMENT</v>
          </cell>
          <cell r="E35" t="str">
            <v/>
          </cell>
          <cell r="F35" t="str">
            <v>0000</v>
          </cell>
          <cell r="G35" t="str">
            <v>0000</v>
          </cell>
          <cell r="H35" t="str">
            <v>0000</v>
          </cell>
          <cell r="I35" t="str">
            <v>0000</v>
          </cell>
          <cell r="J35" t="str">
            <v>06/26/1985</v>
          </cell>
          <cell r="K35" t="str">
            <v>00/00/0000</v>
          </cell>
        </row>
        <row r="36">
          <cell r="A36" t="str">
            <v>0505</v>
          </cell>
          <cell r="B36" t="str">
            <v>OFFICE OF TECHNOLOGY</v>
          </cell>
          <cell r="C36" t="str">
            <v>0808</v>
          </cell>
          <cell r="D36" t="str">
            <v>GENERAL GOVERNMENT- DO NOT USE</v>
          </cell>
          <cell r="E36" t="str">
            <v/>
          </cell>
          <cell r="F36" t="str">
            <v>0000</v>
          </cell>
          <cell r="G36" t="str">
            <v>0000</v>
          </cell>
          <cell r="H36" t="str">
            <v>0000</v>
          </cell>
          <cell r="I36" t="str">
            <v>0000</v>
          </cell>
          <cell r="J36" t="str">
            <v>11/04/2016</v>
          </cell>
          <cell r="K36" t="str">
            <v>00/00/0000</v>
          </cell>
        </row>
        <row r="37">
          <cell r="A37" t="str">
            <v>0509</v>
          </cell>
          <cell r="B37" t="str">
            <v>GOV OFC OF BUSINESS &amp; ECONOMIC</v>
          </cell>
          <cell r="C37" t="str">
            <v>0808</v>
          </cell>
          <cell r="D37" t="str">
            <v>GENERAL GOVERNMENT</v>
          </cell>
          <cell r="E37" t="str">
            <v/>
          </cell>
          <cell r="F37" t="str">
            <v>0000</v>
          </cell>
          <cell r="G37" t="str">
            <v>0000</v>
          </cell>
          <cell r="H37" t="str">
            <v>0000</v>
          </cell>
          <cell r="I37" t="str">
            <v>0000</v>
          </cell>
          <cell r="J37" t="str">
            <v>08/06/2013</v>
          </cell>
          <cell r="K37" t="str">
            <v>00/00/0000</v>
          </cell>
        </row>
        <row r="38">
          <cell r="A38" t="str">
            <v>0511</v>
          </cell>
          <cell r="B38" t="str">
            <v>SEC FOR GOVERNMENT OPERATIONS</v>
          </cell>
          <cell r="C38" t="str">
            <v>0808</v>
          </cell>
          <cell r="D38" t="str">
            <v>GENERAL GOVERNMENT</v>
          </cell>
          <cell r="E38" t="str">
            <v/>
          </cell>
          <cell r="F38" t="str">
            <v>0000</v>
          </cell>
          <cell r="G38" t="str">
            <v>0000</v>
          </cell>
          <cell r="H38" t="str">
            <v>0000</v>
          </cell>
          <cell r="I38" t="str">
            <v>0000</v>
          </cell>
          <cell r="J38" t="str">
            <v>08/26/2014</v>
          </cell>
          <cell r="K38" t="str">
            <v>00/00/0000</v>
          </cell>
        </row>
        <row r="39">
          <cell r="A39" t="str">
            <v>0515</v>
          </cell>
          <cell r="B39" t="str">
            <v>SEC FOR BUS-CONSUM-SERV &amp; HOUS</v>
          </cell>
          <cell r="C39" t="str">
            <v>0825</v>
          </cell>
          <cell r="D39" t="str">
            <v>BUS, CONSUMER SERV, HOUSING</v>
          </cell>
          <cell r="E39" t="str">
            <v/>
          </cell>
          <cell r="F39" t="str">
            <v>0000</v>
          </cell>
          <cell r="G39" t="str">
            <v>0000</v>
          </cell>
          <cell r="H39" t="str">
            <v>0000</v>
          </cell>
          <cell r="I39" t="str">
            <v>0000</v>
          </cell>
          <cell r="J39" t="str">
            <v>08/19/2016</v>
          </cell>
          <cell r="K39" t="str">
            <v>00/00/0000</v>
          </cell>
        </row>
        <row r="40">
          <cell r="A40" t="str">
            <v>0521</v>
          </cell>
          <cell r="B40" t="str">
            <v>SECRETARY OF TRANSPORTATION AG</v>
          </cell>
          <cell r="C40" t="str">
            <v>0830</v>
          </cell>
          <cell r="D40" t="str">
            <v>TRANSPORTATION</v>
          </cell>
          <cell r="E40" t="str">
            <v/>
          </cell>
          <cell r="F40" t="str">
            <v>0000</v>
          </cell>
          <cell r="G40" t="str">
            <v>0000</v>
          </cell>
          <cell r="H40" t="str">
            <v>0000</v>
          </cell>
          <cell r="I40" t="str">
            <v>0000</v>
          </cell>
          <cell r="J40" t="str">
            <v>08/19/2016</v>
          </cell>
          <cell r="K40" t="str">
            <v>00/00/0000</v>
          </cell>
        </row>
        <row r="41">
          <cell r="A41" t="str">
            <v>0530</v>
          </cell>
          <cell r="B41" t="str">
            <v>HEALTH AND WELFARE AGENCY</v>
          </cell>
          <cell r="C41" t="str">
            <v>0815</v>
          </cell>
          <cell r="D41" t="str">
            <v>HEALTH AND HUMAN SERVICES</v>
          </cell>
          <cell r="E41" t="str">
            <v/>
          </cell>
          <cell r="F41" t="str">
            <v>0000</v>
          </cell>
          <cell r="G41" t="str">
            <v>0000</v>
          </cell>
          <cell r="H41" t="str">
            <v>0000</v>
          </cell>
          <cell r="I41" t="str">
            <v>0000</v>
          </cell>
          <cell r="J41" t="str">
            <v>11/04/2016</v>
          </cell>
          <cell r="K41" t="str">
            <v>00/00/0000</v>
          </cell>
        </row>
        <row r="42">
          <cell r="A42" t="str">
            <v>0531</v>
          </cell>
          <cell r="B42" t="str">
            <v>OFFICE OF SYSTEM INTEGRATION</v>
          </cell>
          <cell r="C42" t="str">
            <v>0815</v>
          </cell>
          <cell r="D42" t="str">
            <v>HEALTH AND HUMAN SERVICES</v>
          </cell>
          <cell r="E42" t="str">
            <v/>
          </cell>
          <cell r="F42" t="str">
            <v>0000</v>
          </cell>
          <cell r="G42" t="str">
            <v>0000</v>
          </cell>
          <cell r="H42" t="str">
            <v>0000</v>
          </cell>
          <cell r="I42" t="str">
            <v>0000</v>
          </cell>
          <cell r="J42" t="str">
            <v>11/04/2016</v>
          </cell>
          <cell r="K42" t="str">
            <v>00/00/0000</v>
          </cell>
        </row>
        <row r="43">
          <cell r="A43" t="str">
            <v>0540</v>
          </cell>
          <cell r="B43" t="str">
            <v>NATURAL RESOURCES AGENCY, SECY</v>
          </cell>
          <cell r="C43" t="str">
            <v>0820</v>
          </cell>
          <cell r="D43" t="str">
            <v>RESOURCES</v>
          </cell>
          <cell r="E43" t="str">
            <v/>
          </cell>
          <cell r="F43" t="str">
            <v>0000</v>
          </cell>
          <cell r="G43" t="str">
            <v>0000</v>
          </cell>
          <cell r="H43" t="str">
            <v>0000</v>
          </cell>
          <cell r="I43" t="str">
            <v>0000</v>
          </cell>
          <cell r="J43" t="str">
            <v>07/08/2016</v>
          </cell>
          <cell r="K43" t="str">
            <v>00/00/1999</v>
          </cell>
        </row>
        <row r="44">
          <cell r="A44" t="str">
            <v>0550</v>
          </cell>
          <cell r="B44" t="str">
            <v>YOUTH &amp; ADULT CORRECTIONAL AG</v>
          </cell>
          <cell r="C44" t="str">
            <v>0835</v>
          </cell>
          <cell r="D44" t="str">
            <v>CORRECTIONS AND REHAB DONOTUSE</v>
          </cell>
          <cell r="E44" t="str">
            <v/>
          </cell>
          <cell r="F44" t="str">
            <v>0000</v>
          </cell>
          <cell r="G44" t="str">
            <v>0000</v>
          </cell>
          <cell r="H44" t="str">
            <v>0000</v>
          </cell>
          <cell r="I44" t="str">
            <v>0000</v>
          </cell>
          <cell r="J44" t="str">
            <v>11/04/2016</v>
          </cell>
          <cell r="K44" t="str">
            <v>00/00/1999</v>
          </cell>
        </row>
        <row r="45">
          <cell r="A45" t="str">
            <v>0552</v>
          </cell>
          <cell r="B45" t="str">
            <v>OFFICE OF THE INSPECTOR GENERL</v>
          </cell>
          <cell r="C45" t="str">
            <v>0808</v>
          </cell>
          <cell r="D45" t="str">
            <v>GENERAL GOVERNMENT</v>
          </cell>
          <cell r="E45" t="str">
            <v/>
          </cell>
          <cell r="F45" t="str">
            <v>0000</v>
          </cell>
          <cell r="G45" t="str">
            <v>0000</v>
          </cell>
          <cell r="H45" t="str">
            <v>0000</v>
          </cell>
          <cell r="I45" t="str">
            <v>0000</v>
          </cell>
          <cell r="J45" t="str">
            <v>07/23/1999</v>
          </cell>
          <cell r="K45" t="str">
            <v>00/00/0000</v>
          </cell>
        </row>
        <row r="46">
          <cell r="A46" t="str">
            <v>0553</v>
          </cell>
          <cell r="B46" t="str">
            <v>OFFICE OF INSPECTOR GENERAL</v>
          </cell>
          <cell r="C46" t="str">
            <v>0808</v>
          </cell>
          <cell r="D46" t="str">
            <v>GENERAL GOVERNMENT</v>
          </cell>
          <cell r="E46" t="str">
            <v/>
          </cell>
          <cell r="F46" t="str">
            <v>0000</v>
          </cell>
          <cell r="G46" t="str">
            <v>0000</v>
          </cell>
          <cell r="H46" t="str">
            <v>0000</v>
          </cell>
          <cell r="I46" t="str">
            <v>0000</v>
          </cell>
          <cell r="J46" t="str">
            <v>08/29/2001</v>
          </cell>
          <cell r="K46" t="str">
            <v>00/00/0000</v>
          </cell>
        </row>
        <row r="47">
          <cell r="A47" t="str">
            <v>0555</v>
          </cell>
          <cell r="B47" t="str">
            <v>ENVIRONMENTAL PROTECTION, SECY</v>
          </cell>
          <cell r="C47" t="str">
            <v>0820</v>
          </cell>
          <cell r="D47" t="str">
            <v>RESOURCES</v>
          </cell>
          <cell r="E47" t="str">
            <v/>
          </cell>
          <cell r="F47" t="str">
            <v>0000</v>
          </cell>
          <cell r="G47" t="str">
            <v>0000</v>
          </cell>
          <cell r="H47" t="str">
            <v>0000</v>
          </cell>
          <cell r="I47" t="str">
            <v>0000</v>
          </cell>
          <cell r="J47" t="str">
            <v>07/08/2016</v>
          </cell>
          <cell r="K47" t="str">
            <v>00/00/0000</v>
          </cell>
        </row>
        <row r="48">
          <cell r="A48" t="str">
            <v>0558</v>
          </cell>
          <cell r="B48" t="str">
            <v>SECTY CHILD DEV &amp; EDUCATION</v>
          </cell>
          <cell r="C48" t="str">
            <v>0810</v>
          </cell>
          <cell r="D48" t="str">
            <v>EDUCATION - DO NOT USE</v>
          </cell>
          <cell r="E48" t="str">
            <v/>
          </cell>
          <cell r="F48" t="str">
            <v>0000</v>
          </cell>
          <cell r="G48" t="str">
            <v>0000</v>
          </cell>
          <cell r="H48" t="str">
            <v>0000</v>
          </cell>
          <cell r="I48" t="str">
            <v>0000</v>
          </cell>
          <cell r="J48" t="str">
            <v>11/04/2016</v>
          </cell>
          <cell r="K48" t="str">
            <v>00/00/0000</v>
          </cell>
        </row>
        <row r="49">
          <cell r="A49" t="str">
            <v>0559</v>
          </cell>
          <cell r="B49" t="str">
            <v>SEC-LABOR-AND-WORKFORCE-DEVLMT</v>
          </cell>
          <cell r="C49" t="str">
            <v>0815</v>
          </cell>
          <cell r="D49" t="str">
            <v>HEALTH AND HUMAN SERVICES</v>
          </cell>
          <cell r="E49" t="str">
            <v/>
          </cell>
          <cell r="F49" t="str">
            <v>0000</v>
          </cell>
          <cell r="G49" t="str">
            <v>0000</v>
          </cell>
          <cell r="H49" t="str">
            <v>0000</v>
          </cell>
          <cell r="I49" t="str">
            <v>0000</v>
          </cell>
          <cell r="J49" t="str">
            <v>11/04/2016</v>
          </cell>
          <cell r="K49" t="str">
            <v>00/00/0000</v>
          </cell>
        </row>
        <row r="50">
          <cell r="A50" t="str">
            <v>0560</v>
          </cell>
          <cell r="B50" t="str">
            <v>CITIZEN INIT &amp; VOLUNTARY ACT</v>
          </cell>
          <cell r="C50" t="str">
            <v>0808</v>
          </cell>
          <cell r="D50" t="str">
            <v>GENERAL GOVERNMENT</v>
          </cell>
          <cell r="E50" t="str">
            <v/>
          </cell>
          <cell r="F50" t="str">
            <v>0000</v>
          </cell>
          <cell r="G50" t="str">
            <v>0000</v>
          </cell>
          <cell r="H50" t="str">
            <v>0000</v>
          </cell>
          <cell r="I50" t="str">
            <v>0000</v>
          </cell>
          <cell r="J50" t="str">
            <v>07/11/2006</v>
          </cell>
          <cell r="K50" t="str">
            <v>00/00/0000</v>
          </cell>
        </row>
        <row r="51">
          <cell r="A51" t="str">
            <v>0565</v>
          </cell>
          <cell r="B51" t="str">
            <v>CA COMM INDUSTRIAL INNOVATION</v>
          </cell>
          <cell r="C51" t="str">
            <v>0808</v>
          </cell>
          <cell r="D51" t="str">
            <v>GENERAL GOVERNMENT</v>
          </cell>
          <cell r="E51" t="str">
            <v/>
          </cell>
          <cell r="F51" t="str">
            <v>0000</v>
          </cell>
          <cell r="G51" t="str">
            <v>0000</v>
          </cell>
          <cell r="H51" t="str">
            <v>0000</v>
          </cell>
          <cell r="I51" t="str">
            <v>0000</v>
          </cell>
          <cell r="J51" t="str">
            <v>07/11/2006</v>
          </cell>
          <cell r="K51" t="str">
            <v>00/00/0000</v>
          </cell>
        </row>
        <row r="52">
          <cell r="A52" t="str">
            <v>0570</v>
          </cell>
          <cell r="B52" t="str">
            <v>GOV COUNCIL ON WEL &amp; PHYS FIT</v>
          </cell>
          <cell r="C52" t="str">
            <v>0808</v>
          </cell>
          <cell r="D52" t="str">
            <v>GENERAL GOVERNMENT</v>
          </cell>
          <cell r="E52" t="str">
            <v/>
          </cell>
          <cell r="F52" t="str">
            <v>0000</v>
          </cell>
          <cell r="G52" t="str">
            <v>0000</v>
          </cell>
          <cell r="H52" t="str">
            <v>0000</v>
          </cell>
          <cell r="I52" t="str">
            <v>0000</v>
          </cell>
          <cell r="J52" t="str">
            <v>07/11/2006</v>
          </cell>
          <cell r="K52" t="str">
            <v>00/00/0000</v>
          </cell>
        </row>
        <row r="53">
          <cell r="A53" t="str">
            <v>0580</v>
          </cell>
          <cell r="B53" t="str">
            <v>OFFICE CA/MEXICO AFFAIRS</v>
          </cell>
          <cell r="C53" t="str">
            <v>0808</v>
          </cell>
          <cell r="D53" t="str">
            <v>GENERAL GOVERNMENT</v>
          </cell>
          <cell r="E53" t="str">
            <v/>
          </cell>
          <cell r="F53" t="str">
            <v>0000</v>
          </cell>
          <cell r="G53" t="str">
            <v>0000</v>
          </cell>
          <cell r="H53" t="str">
            <v>0000</v>
          </cell>
          <cell r="I53" t="str">
            <v>0000</v>
          </cell>
          <cell r="J53" t="str">
            <v>07/11/2006</v>
          </cell>
          <cell r="K53" t="str">
            <v>00/00/0000</v>
          </cell>
        </row>
        <row r="54">
          <cell r="A54" t="str">
            <v>0585</v>
          </cell>
          <cell r="B54" t="str">
            <v>CA STATE WORLD TRADE COMM</v>
          </cell>
          <cell r="C54" t="str">
            <v>0808</v>
          </cell>
          <cell r="D54" t="str">
            <v>GENERAL GOVERNMENT</v>
          </cell>
          <cell r="E54" t="str">
            <v/>
          </cell>
          <cell r="F54" t="str">
            <v>0000</v>
          </cell>
          <cell r="G54" t="str">
            <v>0000</v>
          </cell>
          <cell r="H54" t="str">
            <v>0000</v>
          </cell>
          <cell r="I54" t="str">
            <v>0000</v>
          </cell>
          <cell r="J54" t="str">
            <v>99/99/9999</v>
          </cell>
          <cell r="K54" t="str">
            <v>00/00/0000</v>
          </cell>
        </row>
        <row r="55">
          <cell r="A55" t="str">
            <v>0590</v>
          </cell>
          <cell r="B55" t="str">
            <v>SOUTHWEST BOARDER REG CONN</v>
          </cell>
          <cell r="C55" t="str">
            <v>0808</v>
          </cell>
          <cell r="D55" t="str">
            <v>GENERAL GOVERNMENT</v>
          </cell>
          <cell r="E55" t="str">
            <v/>
          </cell>
          <cell r="F55" t="str">
            <v>0000</v>
          </cell>
          <cell r="G55" t="str">
            <v>0000</v>
          </cell>
          <cell r="H55" t="str">
            <v>0000</v>
          </cell>
          <cell r="I55" t="str">
            <v>0000</v>
          </cell>
          <cell r="J55" t="str">
            <v>99/99/9999</v>
          </cell>
          <cell r="K55" t="str">
            <v>01/01/1984</v>
          </cell>
        </row>
        <row r="56">
          <cell r="A56" t="str">
            <v>0630</v>
          </cell>
          <cell r="B56" t="str">
            <v>OFC/SP HEALTH CARE NEGOTIATNS</v>
          </cell>
          <cell r="C56" t="str">
            <v>0808</v>
          </cell>
          <cell r="D56" t="str">
            <v>GENERAL GOVERNMENT</v>
          </cell>
          <cell r="E56" t="str">
            <v/>
          </cell>
          <cell r="F56" t="str">
            <v>0000</v>
          </cell>
          <cell r="G56" t="str">
            <v>0000</v>
          </cell>
          <cell r="H56" t="str">
            <v>0000</v>
          </cell>
          <cell r="I56" t="str">
            <v>0000</v>
          </cell>
          <cell r="J56" t="str">
            <v>07/11/2006</v>
          </cell>
          <cell r="K56" t="str">
            <v>00/00/0000</v>
          </cell>
        </row>
        <row r="57">
          <cell r="A57" t="str">
            <v>0650</v>
          </cell>
          <cell r="B57" t="str">
            <v>OFFICE OF PLANNING &amp; RESEARCH</v>
          </cell>
          <cell r="C57" t="str">
            <v>0808</v>
          </cell>
          <cell r="D57" t="str">
            <v>GENERAL GOVERNMENT</v>
          </cell>
          <cell r="E57" t="str">
            <v/>
          </cell>
          <cell r="F57" t="str">
            <v>0000</v>
          </cell>
          <cell r="G57" t="str">
            <v>0000</v>
          </cell>
          <cell r="H57" t="str">
            <v>0000</v>
          </cell>
          <cell r="I57" t="str">
            <v>0000</v>
          </cell>
          <cell r="J57" t="str">
            <v>07/11/2006</v>
          </cell>
          <cell r="K57" t="str">
            <v>00/00/1999</v>
          </cell>
        </row>
        <row r="58">
          <cell r="A58" t="str">
            <v>0660</v>
          </cell>
          <cell r="B58" t="str">
            <v>DEPT. OF ECONOMIC OPPORTUNITY</v>
          </cell>
          <cell r="C58" t="str">
            <v>0808</v>
          </cell>
          <cell r="D58" t="str">
            <v>GENERAL GOVERNMENT</v>
          </cell>
          <cell r="E58" t="str">
            <v/>
          </cell>
          <cell r="F58" t="str">
            <v>0000</v>
          </cell>
          <cell r="G58" t="str">
            <v>0000</v>
          </cell>
          <cell r="H58" t="str">
            <v>0000</v>
          </cell>
          <cell r="I58" t="str">
            <v>0000</v>
          </cell>
          <cell r="J58" t="str">
            <v>99/99/9999</v>
          </cell>
          <cell r="K58" t="str">
            <v>00/00/0000</v>
          </cell>
        </row>
        <row r="59">
          <cell r="A59" t="str">
            <v>0670</v>
          </cell>
          <cell r="B59" t="str">
            <v>OFFICE LONG-ERM CARE</v>
          </cell>
          <cell r="C59" t="str">
            <v>0808</v>
          </cell>
          <cell r="D59" t="str">
            <v>GENERAL GOVERNMENT</v>
          </cell>
          <cell r="E59" t="str">
            <v/>
          </cell>
          <cell r="F59" t="str">
            <v>0000</v>
          </cell>
          <cell r="G59" t="str">
            <v>0000</v>
          </cell>
          <cell r="H59" t="str">
            <v>0000</v>
          </cell>
          <cell r="I59" t="str">
            <v>0000</v>
          </cell>
          <cell r="J59" t="str">
            <v>06/28/1984</v>
          </cell>
          <cell r="K59" t="str">
            <v>00/00/0000</v>
          </cell>
        </row>
        <row r="60">
          <cell r="A60" t="str">
            <v>0690</v>
          </cell>
          <cell r="B60" t="str">
            <v>CA EMERGENCY MANAGEMENT AGENCY</v>
          </cell>
          <cell r="C60" t="str">
            <v>0808</v>
          </cell>
          <cell r="D60" t="str">
            <v>GENERAL GOVERNMENT</v>
          </cell>
          <cell r="E60" t="str">
            <v/>
          </cell>
          <cell r="F60" t="str">
            <v>0000</v>
          </cell>
          <cell r="G60" t="str">
            <v>0000</v>
          </cell>
          <cell r="H60" t="str">
            <v>0000</v>
          </cell>
          <cell r="I60" t="str">
            <v>0000</v>
          </cell>
          <cell r="J60" t="str">
            <v>09/17/2009</v>
          </cell>
          <cell r="K60" t="str">
            <v>00/00/1999</v>
          </cell>
        </row>
        <row r="61">
          <cell r="A61" t="str">
            <v>0695</v>
          </cell>
          <cell r="B61" t="str">
            <v>NATURAL DISASTER ASSISTANCE</v>
          </cell>
          <cell r="C61" t="str">
            <v>0808</v>
          </cell>
          <cell r="D61" t="str">
            <v>GENERAL GOVERNMENT</v>
          </cell>
          <cell r="E61" t="str">
            <v/>
          </cell>
          <cell r="F61" t="str">
            <v>0000</v>
          </cell>
          <cell r="G61" t="str">
            <v>0000</v>
          </cell>
          <cell r="H61" t="str">
            <v>0000</v>
          </cell>
          <cell r="I61" t="str">
            <v>0000</v>
          </cell>
          <cell r="J61" t="str">
            <v>06/28/1990</v>
          </cell>
          <cell r="K61" t="str">
            <v>00/00/0000</v>
          </cell>
        </row>
        <row r="62">
          <cell r="A62" t="str">
            <v>0697</v>
          </cell>
          <cell r="B62" t="str">
            <v>NORTHRIDGE EARTHQUAKE</v>
          </cell>
          <cell r="C62" t="str">
            <v>0808</v>
          </cell>
          <cell r="D62" t="str">
            <v>GENERAL GOVERNMENT</v>
          </cell>
          <cell r="E62" t="str">
            <v/>
          </cell>
          <cell r="F62" t="str">
            <v>0000</v>
          </cell>
          <cell r="G62" t="str">
            <v>0000</v>
          </cell>
          <cell r="H62" t="str">
            <v>0000</v>
          </cell>
          <cell r="I62" t="str">
            <v>0000</v>
          </cell>
          <cell r="J62" t="str">
            <v>07/30/1997</v>
          </cell>
          <cell r="K62" t="str">
            <v>00/00/0000</v>
          </cell>
        </row>
        <row r="63">
          <cell r="A63" t="str">
            <v>0720</v>
          </cell>
          <cell r="B63" t="str">
            <v>GOVERNORS PORTRAIT</v>
          </cell>
          <cell r="C63" t="str">
            <v>0808</v>
          </cell>
          <cell r="D63" t="str">
            <v>GENERAL GOVERNMENT</v>
          </cell>
          <cell r="E63" t="str">
            <v/>
          </cell>
          <cell r="F63" t="str">
            <v>0000</v>
          </cell>
          <cell r="G63" t="str">
            <v>0000</v>
          </cell>
          <cell r="H63" t="str">
            <v>0000</v>
          </cell>
          <cell r="I63" t="str">
            <v>0000</v>
          </cell>
          <cell r="J63" t="str">
            <v>04/04/1984</v>
          </cell>
          <cell r="K63" t="str">
            <v>00/00/0000</v>
          </cell>
        </row>
        <row r="64">
          <cell r="A64" t="str">
            <v>0730</v>
          </cell>
          <cell r="B64" t="str">
            <v>REG OF GOV ELECT &amp; OUTGO GOV</v>
          </cell>
          <cell r="C64" t="str">
            <v>0808</v>
          </cell>
          <cell r="D64" t="str">
            <v>GENERAL GOVERNMENT</v>
          </cell>
          <cell r="E64" t="str">
            <v/>
          </cell>
          <cell r="F64" t="str">
            <v>0000</v>
          </cell>
          <cell r="G64" t="str">
            <v>0000</v>
          </cell>
          <cell r="H64" t="str">
            <v>0000</v>
          </cell>
          <cell r="I64" t="str">
            <v>0000</v>
          </cell>
          <cell r="J64" t="str">
            <v>07/11/2006</v>
          </cell>
          <cell r="K64" t="str">
            <v>00/00/0000</v>
          </cell>
        </row>
        <row r="65">
          <cell r="A65" t="str">
            <v>0740</v>
          </cell>
          <cell r="B65" t="str">
            <v>EXECUTIVE/CONSTITUTIONAL OFF</v>
          </cell>
          <cell r="C65" t="str">
            <v>0808</v>
          </cell>
          <cell r="D65" t="str">
            <v>GENERAL GOVERNMENT</v>
          </cell>
          <cell r="E65" t="str">
            <v/>
          </cell>
          <cell r="F65" t="str">
            <v>0000</v>
          </cell>
          <cell r="G65" t="str">
            <v>0000</v>
          </cell>
          <cell r="H65" t="str">
            <v>0000</v>
          </cell>
          <cell r="I65" t="str">
            <v>0000</v>
          </cell>
          <cell r="J65" t="str">
            <v>07/11/2006</v>
          </cell>
          <cell r="K65" t="str">
            <v>00/00/0000</v>
          </cell>
        </row>
        <row r="66">
          <cell r="A66" t="str">
            <v>0750</v>
          </cell>
          <cell r="B66" t="str">
            <v>OFFICE OF LIEUTENANT GOVERNOR</v>
          </cell>
          <cell r="C66" t="str">
            <v>0808</v>
          </cell>
          <cell r="D66" t="str">
            <v>GENERAL GOVERNMENT</v>
          </cell>
          <cell r="E66" t="str">
            <v/>
          </cell>
          <cell r="F66" t="str">
            <v>0000</v>
          </cell>
          <cell r="G66" t="str">
            <v>0000</v>
          </cell>
          <cell r="H66" t="str">
            <v>0000</v>
          </cell>
          <cell r="I66" t="str">
            <v>0000</v>
          </cell>
          <cell r="J66" t="str">
            <v>07/11/2006</v>
          </cell>
          <cell r="K66" t="str">
            <v>00/00/1999</v>
          </cell>
        </row>
        <row r="67">
          <cell r="A67" t="str">
            <v>0780</v>
          </cell>
          <cell r="B67" t="str">
            <v>RURAL YOUTH EMPLOYMENT COMM</v>
          </cell>
          <cell r="C67" t="str">
            <v>0808</v>
          </cell>
          <cell r="D67" t="str">
            <v>GENERAL GOVERNMENT</v>
          </cell>
          <cell r="E67" t="str">
            <v/>
          </cell>
          <cell r="F67" t="str">
            <v>0000</v>
          </cell>
          <cell r="G67" t="str">
            <v>0000</v>
          </cell>
          <cell r="H67" t="str">
            <v>0000</v>
          </cell>
          <cell r="I67" t="str">
            <v>0000</v>
          </cell>
          <cell r="J67" t="str">
            <v>07/11/2006</v>
          </cell>
          <cell r="K67" t="str">
            <v>00/00/0000</v>
          </cell>
        </row>
        <row r="68">
          <cell r="A68" t="str">
            <v>0820</v>
          </cell>
          <cell r="B68" t="str">
            <v>DEPARTMENT OF JUSTICE</v>
          </cell>
          <cell r="C68" t="str">
            <v>0808</v>
          </cell>
          <cell r="D68" t="str">
            <v>GENERAL GOVERNMENT</v>
          </cell>
          <cell r="E68" t="str">
            <v/>
          </cell>
          <cell r="F68" t="str">
            <v>0000</v>
          </cell>
          <cell r="G68" t="str">
            <v>0000</v>
          </cell>
          <cell r="H68" t="str">
            <v>0000</v>
          </cell>
          <cell r="I68" t="str">
            <v>0000</v>
          </cell>
          <cell r="J68" t="str">
            <v>04/04/1984</v>
          </cell>
          <cell r="K68" t="str">
            <v>00/00/0000</v>
          </cell>
        </row>
        <row r="69">
          <cell r="A69" t="str">
            <v>0825</v>
          </cell>
          <cell r="B69" t="str">
            <v>OJ HAWKINS DATA CENTER</v>
          </cell>
          <cell r="C69" t="str">
            <v>0808</v>
          </cell>
          <cell r="D69" t="str">
            <v>GENERAL GOVERNMENT</v>
          </cell>
          <cell r="E69" t="str">
            <v/>
          </cell>
          <cell r="F69" t="str">
            <v>0000</v>
          </cell>
          <cell r="G69" t="str">
            <v>0000</v>
          </cell>
          <cell r="H69" t="str">
            <v>0000</v>
          </cell>
          <cell r="I69" t="str">
            <v>0000</v>
          </cell>
          <cell r="J69" t="str">
            <v>07/30/1997</v>
          </cell>
          <cell r="K69" t="str">
            <v>00/00/0000</v>
          </cell>
        </row>
        <row r="70">
          <cell r="A70" t="str">
            <v>0840</v>
          </cell>
          <cell r="B70" t="str">
            <v>STATE CONTROLLER</v>
          </cell>
          <cell r="C70" t="str">
            <v>0808</v>
          </cell>
          <cell r="D70" t="str">
            <v>GENERAL GOVERNMENT</v>
          </cell>
          <cell r="E70" t="str">
            <v/>
          </cell>
          <cell r="F70" t="str">
            <v>0000</v>
          </cell>
          <cell r="G70" t="str">
            <v>0000</v>
          </cell>
          <cell r="H70" t="str">
            <v>0000</v>
          </cell>
          <cell r="I70" t="str">
            <v>0000</v>
          </cell>
          <cell r="J70" t="str">
            <v>04/04/1984</v>
          </cell>
          <cell r="K70" t="str">
            <v>00/00/0000</v>
          </cell>
        </row>
        <row r="71">
          <cell r="A71" t="str">
            <v>0841</v>
          </cell>
          <cell r="B71" t="str">
            <v>SCO STATEWIDE INFO TECH PROJ</v>
          </cell>
          <cell r="C71" t="str">
            <v>0808</v>
          </cell>
          <cell r="D71" t="str">
            <v>GENERAL GOVERNMENT</v>
          </cell>
          <cell r="E71" t="str">
            <v/>
          </cell>
          <cell r="F71" t="str">
            <v>0000</v>
          </cell>
          <cell r="G71" t="str">
            <v>0000</v>
          </cell>
          <cell r="H71" t="str">
            <v>0000</v>
          </cell>
          <cell r="I71" t="str">
            <v>0000</v>
          </cell>
          <cell r="J71" t="str">
            <v>08/18/2000</v>
          </cell>
          <cell r="K71" t="str">
            <v>00/00/0000</v>
          </cell>
        </row>
        <row r="72">
          <cell r="A72" t="str">
            <v>0845</v>
          </cell>
          <cell r="B72" t="str">
            <v>DEPARTMENT OF INSURANCE</v>
          </cell>
          <cell r="C72" t="str">
            <v>0808</v>
          </cell>
          <cell r="D72" t="str">
            <v>GENERAL GOVERNMENT</v>
          </cell>
          <cell r="E72" t="str">
            <v/>
          </cell>
          <cell r="F72" t="str">
            <v>0000</v>
          </cell>
          <cell r="G72" t="str">
            <v>0000</v>
          </cell>
          <cell r="H72" t="str">
            <v>0000</v>
          </cell>
          <cell r="I72" t="str">
            <v>0000</v>
          </cell>
          <cell r="J72" t="str">
            <v>10/24/1995</v>
          </cell>
          <cell r="K72" t="str">
            <v>00/00/0000</v>
          </cell>
        </row>
        <row r="73">
          <cell r="A73" t="str">
            <v>0850</v>
          </cell>
          <cell r="B73" t="str">
            <v>CAL STATE LOTTERY COMMISSION</v>
          </cell>
          <cell r="C73" t="str">
            <v>0808</v>
          </cell>
          <cell r="D73" t="str">
            <v>GENERAL GOVERNMENT</v>
          </cell>
          <cell r="E73" t="str">
            <v/>
          </cell>
          <cell r="F73" t="str">
            <v>0000</v>
          </cell>
          <cell r="G73" t="str">
            <v>0000</v>
          </cell>
          <cell r="H73" t="str">
            <v>0000</v>
          </cell>
          <cell r="I73" t="str">
            <v>0000</v>
          </cell>
          <cell r="J73" t="str">
            <v>07/11/2006</v>
          </cell>
          <cell r="K73" t="str">
            <v>00/00/1999</v>
          </cell>
        </row>
        <row r="74">
          <cell r="A74" t="str">
            <v>0855</v>
          </cell>
          <cell r="B74" t="str">
            <v>GAMBLING CONTROL COMMISSION</v>
          </cell>
          <cell r="C74" t="str">
            <v>0808</v>
          </cell>
          <cell r="D74" t="str">
            <v>GENERAL GOVERNMENT</v>
          </cell>
          <cell r="E74" t="str">
            <v/>
          </cell>
          <cell r="F74" t="str">
            <v>0000</v>
          </cell>
          <cell r="G74" t="str">
            <v>0000</v>
          </cell>
          <cell r="H74" t="str">
            <v>0000</v>
          </cell>
          <cell r="I74" t="str">
            <v>0000</v>
          </cell>
          <cell r="J74" t="str">
            <v>08/19/2016</v>
          </cell>
          <cell r="K74" t="str">
            <v>00/00/0000</v>
          </cell>
        </row>
        <row r="75">
          <cell r="A75" t="str">
            <v>0860</v>
          </cell>
          <cell r="B75" t="str">
            <v>STATE BOARD OF EQUALIZATION</v>
          </cell>
          <cell r="C75" t="str">
            <v>0808</v>
          </cell>
          <cell r="D75" t="str">
            <v>GENERAL GOVERNMENT</v>
          </cell>
          <cell r="E75" t="str">
            <v/>
          </cell>
          <cell r="F75" t="str">
            <v>0000</v>
          </cell>
          <cell r="G75" t="str">
            <v>0000</v>
          </cell>
          <cell r="H75" t="str">
            <v>0000</v>
          </cell>
          <cell r="I75" t="str">
            <v>0000</v>
          </cell>
          <cell r="J75" t="str">
            <v>04/04/1984</v>
          </cell>
          <cell r="K75" t="str">
            <v>00/00/0000</v>
          </cell>
        </row>
        <row r="76">
          <cell r="A76" t="str">
            <v>0870</v>
          </cell>
          <cell r="B76" t="str">
            <v>OFFICE OF TAX APPEALS</v>
          </cell>
          <cell r="C76" t="str">
            <v>0808</v>
          </cell>
          <cell r="D76" t="str">
            <v>GENERAL GOVERNMENT</v>
          </cell>
          <cell r="E76" t="str">
            <v/>
          </cell>
          <cell r="F76" t="str">
            <v>0000</v>
          </cell>
          <cell r="G76" t="str">
            <v>0000</v>
          </cell>
          <cell r="H76" t="str">
            <v>0000</v>
          </cell>
          <cell r="I76" t="str">
            <v>0000</v>
          </cell>
          <cell r="J76" t="str">
            <v>08/06/2018</v>
          </cell>
          <cell r="K76" t="str">
            <v>00/00/0000</v>
          </cell>
        </row>
        <row r="77">
          <cell r="A77" t="str">
            <v>0890</v>
          </cell>
          <cell r="B77" t="str">
            <v>SECRETARY OF STATE</v>
          </cell>
          <cell r="C77" t="str">
            <v>0808</v>
          </cell>
          <cell r="D77" t="str">
            <v>GENERAL GOVERNMENT</v>
          </cell>
          <cell r="E77" t="str">
            <v/>
          </cell>
          <cell r="F77" t="str">
            <v>0000</v>
          </cell>
          <cell r="G77" t="str">
            <v>0000</v>
          </cell>
          <cell r="H77" t="str">
            <v>0000</v>
          </cell>
          <cell r="I77" t="str">
            <v>0000</v>
          </cell>
          <cell r="J77" t="str">
            <v>04/04/1984</v>
          </cell>
          <cell r="K77" t="str">
            <v>00/00/0000</v>
          </cell>
        </row>
        <row r="78">
          <cell r="A78" t="str">
            <v>0911</v>
          </cell>
          <cell r="B78" t="str">
            <v>CITIZENS REDISTRICTING COMM</v>
          </cell>
          <cell r="C78" t="str">
            <v>0808</v>
          </cell>
          <cell r="D78" t="str">
            <v>GENERAL GOVERNMENT</v>
          </cell>
          <cell r="E78" t="str">
            <v/>
          </cell>
          <cell r="F78" t="str">
            <v>0000</v>
          </cell>
          <cell r="G78" t="str">
            <v>0000</v>
          </cell>
          <cell r="H78" t="str">
            <v>0000</v>
          </cell>
          <cell r="I78" t="str">
            <v>0000</v>
          </cell>
          <cell r="J78" t="str">
            <v>08/25/2010</v>
          </cell>
          <cell r="K78" t="str">
            <v>00/00/0000</v>
          </cell>
        </row>
        <row r="79">
          <cell r="A79" t="str">
            <v>0950</v>
          </cell>
          <cell r="B79" t="str">
            <v>STATE TREASURER</v>
          </cell>
          <cell r="C79" t="str">
            <v>0808</v>
          </cell>
          <cell r="D79" t="str">
            <v>GENERAL GOVERNMENT</v>
          </cell>
          <cell r="E79" t="str">
            <v/>
          </cell>
          <cell r="F79" t="str">
            <v>0000</v>
          </cell>
          <cell r="G79" t="str">
            <v>0000</v>
          </cell>
          <cell r="H79" t="str">
            <v>0000</v>
          </cell>
          <cell r="I79" t="str">
            <v>0000</v>
          </cell>
          <cell r="J79" t="str">
            <v>04/18/1988</v>
          </cell>
          <cell r="K79" t="str">
            <v>00/00/1999</v>
          </cell>
        </row>
        <row r="80">
          <cell r="A80" t="str">
            <v>0953</v>
          </cell>
          <cell r="B80" t="str">
            <v>LOCAL AGY INDEBTEDNSS LOAN PGM</v>
          </cell>
          <cell r="C80" t="str">
            <v>0808</v>
          </cell>
          <cell r="D80" t="str">
            <v>GENERAL GOVERNMENT</v>
          </cell>
          <cell r="E80" t="str">
            <v/>
          </cell>
          <cell r="F80" t="str">
            <v>0000</v>
          </cell>
          <cell r="G80" t="str">
            <v>0000</v>
          </cell>
          <cell r="H80" t="str">
            <v>0000</v>
          </cell>
          <cell r="I80" t="str">
            <v>0000</v>
          </cell>
          <cell r="J80" t="str">
            <v>07/11/2006</v>
          </cell>
          <cell r="K80" t="str">
            <v>00/00/0000</v>
          </cell>
        </row>
        <row r="81">
          <cell r="A81" t="str">
            <v>0954</v>
          </cell>
          <cell r="B81" t="str">
            <v>SCHOLARSHARE INVESTMENT BOARD</v>
          </cell>
          <cell r="C81" t="str">
            <v>0810</v>
          </cell>
          <cell r="D81" t="str">
            <v>EDUCATION</v>
          </cell>
          <cell r="E81" t="str">
            <v/>
          </cell>
          <cell r="F81" t="str">
            <v>0000</v>
          </cell>
          <cell r="G81" t="str">
            <v>0000</v>
          </cell>
          <cell r="H81" t="str">
            <v>0000</v>
          </cell>
          <cell r="I81" t="str">
            <v>0000</v>
          </cell>
          <cell r="J81" t="str">
            <v>07/08/2016</v>
          </cell>
          <cell r="K81" t="str">
            <v>00/00/0000</v>
          </cell>
        </row>
        <row r="82">
          <cell r="A82" t="str">
            <v>0955</v>
          </cell>
          <cell r="B82" t="str">
            <v>CALIF REVENUE BOND FINAN AU</v>
          </cell>
          <cell r="C82" t="str">
            <v>0808</v>
          </cell>
          <cell r="D82" t="str">
            <v>GENERAL GOVERNMENT</v>
          </cell>
          <cell r="E82" t="str">
            <v/>
          </cell>
          <cell r="F82" t="str">
            <v>0000</v>
          </cell>
          <cell r="G82" t="str">
            <v>0000</v>
          </cell>
          <cell r="H82" t="str">
            <v>0000</v>
          </cell>
          <cell r="I82" t="str">
            <v>0000</v>
          </cell>
          <cell r="J82" t="str">
            <v>07/11/2006</v>
          </cell>
          <cell r="K82" t="str">
            <v>00/00/0000</v>
          </cell>
        </row>
        <row r="83">
          <cell r="A83" t="str">
            <v>0956</v>
          </cell>
          <cell r="B83" t="str">
            <v>DEBT ADVISORY COMMISSION</v>
          </cell>
          <cell r="C83" t="str">
            <v>0808</v>
          </cell>
          <cell r="D83" t="str">
            <v>GENERAL GOVERNMENT</v>
          </cell>
          <cell r="E83" t="str">
            <v/>
          </cell>
          <cell r="F83" t="str">
            <v>0000</v>
          </cell>
          <cell r="G83" t="str">
            <v>0000</v>
          </cell>
          <cell r="H83" t="str">
            <v>0000</v>
          </cell>
          <cell r="I83" t="str">
            <v>0000</v>
          </cell>
          <cell r="J83" t="str">
            <v>07/11/2006</v>
          </cell>
          <cell r="K83" t="str">
            <v>00/00/0000</v>
          </cell>
        </row>
        <row r="84">
          <cell r="A84" t="str">
            <v>0959</v>
          </cell>
          <cell r="B84" t="str">
            <v>CA DEBT LIMIT ALLOCATN COMMITE</v>
          </cell>
          <cell r="C84" t="str">
            <v>0808</v>
          </cell>
          <cell r="D84" t="str">
            <v>GENERAL GOVERNMENT</v>
          </cell>
          <cell r="E84" t="str">
            <v/>
          </cell>
          <cell r="F84" t="str">
            <v>0000</v>
          </cell>
          <cell r="G84" t="str">
            <v>0000</v>
          </cell>
          <cell r="H84" t="str">
            <v>0000</v>
          </cell>
          <cell r="I84" t="str">
            <v>0000</v>
          </cell>
          <cell r="J84" t="str">
            <v>07/11/2006</v>
          </cell>
          <cell r="K84" t="str">
            <v>00/00/0000</v>
          </cell>
        </row>
        <row r="85">
          <cell r="A85" t="str">
            <v>0960</v>
          </cell>
          <cell r="B85" t="str">
            <v>LOCAL AGCY INDEBTEDNESS LN PG</v>
          </cell>
          <cell r="C85" t="str">
            <v>0808</v>
          </cell>
          <cell r="D85" t="str">
            <v>GENERAL GOVERNMENT</v>
          </cell>
          <cell r="E85" t="str">
            <v/>
          </cell>
          <cell r="F85" t="str">
            <v>0000</v>
          </cell>
          <cell r="G85" t="str">
            <v>0000</v>
          </cell>
          <cell r="H85" t="str">
            <v>0000</v>
          </cell>
          <cell r="I85" t="str">
            <v>0000</v>
          </cell>
          <cell r="J85" t="str">
            <v>99/99/9999</v>
          </cell>
          <cell r="K85" t="str">
            <v>07/01/1985</v>
          </cell>
        </row>
        <row r="86">
          <cell r="A86" t="str">
            <v>0962</v>
          </cell>
          <cell r="B86" t="str">
            <v>CAL RAIL PASSENGER FIN COMM</v>
          </cell>
          <cell r="C86" t="str">
            <v>0808</v>
          </cell>
          <cell r="D86" t="str">
            <v>GENERAL GOVERNMENT</v>
          </cell>
          <cell r="E86" t="str">
            <v/>
          </cell>
          <cell r="F86" t="str">
            <v>0000</v>
          </cell>
          <cell r="G86" t="str">
            <v>0000</v>
          </cell>
          <cell r="H86" t="str">
            <v>0000</v>
          </cell>
          <cell r="I86" t="str">
            <v>0000</v>
          </cell>
          <cell r="J86" t="str">
            <v>07/11/2006</v>
          </cell>
          <cell r="K86" t="str">
            <v>00/00/0000</v>
          </cell>
        </row>
        <row r="87">
          <cell r="A87" t="str">
            <v>0964</v>
          </cell>
          <cell r="B87" t="str">
            <v>CA TRANSPORTATION FINANCE AUTH</v>
          </cell>
          <cell r="C87" t="str">
            <v>0808</v>
          </cell>
          <cell r="D87" t="str">
            <v>GENERAL GOVERNMENT</v>
          </cell>
          <cell r="E87" t="str">
            <v/>
          </cell>
          <cell r="F87" t="str">
            <v>0000</v>
          </cell>
          <cell r="G87" t="str">
            <v>0000</v>
          </cell>
          <cell r="H87" t="str">
            <v>0000</v>
          </cell>
          <cell r="I87" t="str">
            <v>0000</v>
          </cell>
          <cell r="J87" t="str">
            <v>08/25/2010</v>
          </cell>
          <cell r="K87" t="str">
            <v>00/00/0000</v>
          </cell>
        </row>
        <row r="88">
          <cell r="A88" t="str">
            <v>0965</v>
          </cell>
          <cell r="B88" t="str">
            <v>CA INDUSTRL DEV FIN ADVRY COMM</v>
          </cell>
          <cell r="C88" t="str">
            <v>0808</v>
          </cell>
          <cell r="D88" t="str">
            <v>GENERAL GOVERNMENT</v>
          </cell>
          <cell r="E88" t="str">
            <v/>
          </cell>
          <cell r="F88" t="str">
            <v>0000</v>
          </cell>
          <cell r="G88" t="str">
            <v>0000</v>
          </cell>
          <cell r="H88" t="str">
            <v>0000</v>
          </cell>
          <cell r="I88" t="str">
            <v>0000</v>
          </cell>
          <cell r="J88" t="str">
            <v>07/11/2006</v>
          </cell>
          <cell r="K88" t="str">
            <v>00/00/0000</v>
          </cell>
        </row>
        <row r="89">
          <cell r="A89" t="str">
            <v>0968</v>
          </cell>
          <cell r="B89" t="str">
            <v>MORTGAGE BOND ALLOC COMMITTEE</v>
          </cell>
          <cell r="C89" t="str">
            <v>0808</v>
          </cell>
          <cell r="D89" t="str">
            <v>GENERAL GOVERNMENT</v>
          </cell>
          <cell r="E89" t="str">
            <v/>
          </cell>
          <cell r="F89" t="str">
            <v>0000</v>
          </cell>
          <cell r="G89" t="str">
            <v>0000</v>
          </cell>
          <cell r="H89" t="str">
            <v>0000</v>
          </cell>
          <cell r="I89" t="str">
            <v>0000</v>
          </cell>
          <cell r="J89" t="str">
            <v>07/11/2006</v>
          </cell>
          <cell r="K89" t="str">
            <v>00/00/0000</v>
          </cell>
        </row>
        <row r="90">
          <cell r="A90" t="str">
            <v>0970</v>
          </cell>
          <cell r="B90" t="str">
            <v>DEBT ADVISORY COMMISSION</v>
          </cell>
          <cell r="C90" t="str">
            <v>0808</v>
          </cell>
          <cell r="D90" t="str">
            <v>GENERAL GOVERNMENT</v>
          </cell>
          <cell r="E90" t="str">
            <v/>
          </cell>
          <cell r="F90" t="str">
            <v>0000</v>
          </cell>
          <cell r="G90" t="str">
            <v>0000</v>
          </cell>
          <cell r="H90" t="str">
            <v>0000</v>
          </cell>
          <cell r="I90" t="str">
            <v>0000</v>
          </cell>
          <cell r="J90" t="str">
            <v>99/99/9999</v>
          </cell>
          <cell r="K90" t="str">
            <v>07/01/1985</v>
          </cell>
        </row>
        <row r="91">
          <cell r="A91" t="str">
            <v>0971</v>
          </cell>
          <cell r="B91" t="str">
            <v>CA ALT ENERGY SOURCE FIN AUTHY</v>
          </cell>
          <cell r="C91" t="str">
            <v>0808</v>
          </cell>
          <cell r="D91" t="str">
            <v>GENERAL GOVERNMENT</v>
          </cell>
          <cell r="E91" t="str">
            <v/>
          </cell>
          <cell r="F91" t="str">
            <v>0000</v>
          </cell>
          <cell r="G91" t="str">
            <v>0000</v>
          </cell>
          <cell r="H91" t="str">
            <v>0000</v>
          </cell>
          <cell r="I91" t="str">
            <v>0000</v>
          </cell>
          <cell r="J91" t="str">
            <v>07/11/2006</v>
          </cell>
          <cell r="K91" t="str">
            <v>00/00/0000</v>
          </cell>
        </row>
        <row r="92">
          <cell r="A92" t="str">
            <v>0974</v>
          </cell>
          <cell r="B92" t="str">
            <v>POLLUTION CONTRL FINANCNG AUTH</v>
          </cell>
          <cell r="C92" t="str">
            <v>0808</v>
          </cell>
          <cell r="D92" t="str">
            <v>GENERAL GOVERNMENT</v>
          </cell>
          <cell r="E92" t="str">
            <v/>
          </cell>
          <cell r="F92" t="str">
            <v>0000</v>
          </cell>
          <cell r="G92" t="str">
            <v>0000</v>
          </cell>
          <cell r="H92" t="str">
            <v>0000</v>
          </cell>
          <cell r="I92" t="str">
            <v>0000</v>
          </cell>
          <cell r="J92" t="str">
            <v>07/11/2006</v>
          </cell>
          <cell r="K92" t="str">
            <v>00/00/0000</v>
          </cell>
        </row>
        <row r="93">
          <cell r="A93" t="str">
            <v>0975</v>
          </cell>
          <cell r="B93" t="str">
            <v>L.A. STATE BLDG AUTHORITY</v>
          </cell>
          <cell r="C93" t="str">
            <v>0808</v>
          </cell>
          <cell r="D93" t="str">
            <v>GENERAL GOVERNMENT</v>
          </cell>
          <cell r="E93" t="str">
            <v/>
          </cell>
          <cell r="F93" t="str">
            <v>0000</v>
          </cell>
          <cell r="G93" t="str">
            <v>0000</v>
          </cell>
          <cell r="H93" t="str">
            <v>0000</v>
          </cell>
          <cell r="I93" t="str">
            <v>0000</v>
          </cell>
          <cell r="J93" t="str">
            <v>07/11/2006</v>
          </cell>
          <cell r="K93" t="str">
            <v>00/00/0000</v>
          </cell>
        </row>
        <row r="94">
          <cell r="A94" t="str">
            <v>0976</v>
          </cell>
          <cell r="B94" t="str">
            <v>CAPITOL AREA DEVELOPMENT AUTH</v>
          </cell>
          <cell r="C94" t="str">
            <v>0808</v>
          </cell>
          <cell r="D94" t="str">
            <v>GENERAL GOVERNMENT</v>
          </cell>
          <cell r="E94" t="str">
            <v/>
          </cell>
          <cell r="F94" t="str">
            <v>0000</v>
          </cell>
          <cell r="G94" t="str">
            <v>0000</v>
          </cell>
          <cell r="H94" t="str">
            <v>0000</v>
          </cell>
          <cell r="I94" t="str">
            <v>0000</v>
          </cell>
          <cell r="J94" t="str">
            <v>07/11/2006</v>
          </cell>
          <cell r="K94" t="str">
            <v>00/00/0000</v>
          </cell>
        </row>
        <row r="95">
          <cell r="A95" t="str">
            <v>0977</v>
          </cell>
          <cell r="B95" t="str">
            <v>CA HEALTH FACILITIES FIN AUTH</v>
          </cell>
          <cell r="C95" t="str">
            <v>0808</v>
          </cell>
          <cell r="D95" t="str">
            <v>GENERAL GOVERNMENT</v>
          </cell>
          <cell r="E95" t="str">
            <v/>
          </cell>
          <cell r="F95" t="str">
            <v>0000</v>
          </cell>
          <cell r="G95" t="str">
            <v>0000</v>
          </cell>
          <cell r="H95" t="str">
            <v>0000</v>
          </cell>
          <cell r="I95" t="str">
            <v>0000</v>
          </cell>
          <cell r="J95" t="str">
            <v>07/11/2006</v>
          </cell>
          <cell r="K95" t="str">
            <v>00/00/0000</v>
          </cell>
        </row>
        <row r="96">
          <cell r="A96" t="str">
            <v>0978</v>
          </cell>
          <cell r="B96" t="str">
            <v>S.F. STATE BLDG AUTHORITY</v>
          </cell>
          <cell r="C96" t="str">
            <v>0808</v>
          </cell>
          <cell r="D96" t="str">
            <v>GENERAL GOVERNMENT</v>
          </cell>
          <cell r="E96" t="str">
            <v/>
          </cell>
          <cell r="F96" t="str">
            <v>0000</v>
          </cell>
          <cell r="G96" t="str">
            <v>0000</v>
          </cell>
          <cell r="H96" t="str">
            <v>0000</v>
          </cell>
          <cell r="I96" t="str">
            <v>0000</v>
          </cell>
          <cell r="J96" t="str">
            <v>07/11/2006</v>
          </cell>
          <cell r="K96" t="str">
            <v>00/00/0000</v>
          </cell>
        </row>
        <row r="97">
          <cell r="A97" t="str">
            <v>0979</v>
          </cell>
          <cell r="B97" t="str">
            <v>OAKLAND JOINT POWERS AUTHORITY</v>
          </cell>
          <cell r="C97" t="str">
            <v>0808</v>
          </cell>
          <cell r="D97" t="str">
            <v>GENERAL GOVERNMENT</v>
          </cell>
          <cell r="E97" t="str">
            <v/>
          </cell>
          <cell r="F97" t="str">
            <v>0000</v>
          </cell>
          <cell r="G97" t="str">
            <v>0000</v>
          </cell>
          <cell r="H97" t="str">
            <v>0000</v>
          </cell>
          <cell r="I97" t="str">
            <v>0000</v>
          </cell>
          <cell r="J97" t="str">
            <v>10/24/1995</v>
          </cell>
          <cell r="K97" t="str">
            <v>00/00/0000</v>
          </cell>
        </row>
        <row r="98">
          <cell r="A98" t="str">
            <v>0980</v>
          </cell>
          <cell r="B98" t="str">
            <v>CAL RAIL PASSENGER FIN COMM</v>
          </cell>
          <cell r="C98" t="str">
            <v>0808</v>
          </cell>
          <cell r="D98" t="str">
            <v>GENERAL GOVERNMENT</v>
          </cell>
          <cell r="E98" t="str">
            <v/>
          </cell>
          <cell r="F98" t="str">
            <v>0000</v>
          </cell>
          <cell r="G98" t="str">
            <v>0000</v>
          </cell>
          <cell r="H98" t="str">
            <v>0000</v>
          </cell>
          <cell r="I98" t="str">
            <v>0000</v>
          </cell>
          <cell r="J98" t="str">
            <v>99/99/9999</v>
          </cell>
          <cell r="K98" t="str">
            <v>07/01/1985</v>
          </cell>
        </row>
        <row r="99">
          <cell r="A99" t="str">
            <v>0981</v>
          </cell>
          <cell r="B99" t="str">
            <v>CALIFORNIA ABLE ACT BOARD</v>
          </cell>
          <cell r="C99" t="str">
            <v>0808</v>
          </cell>
          <cell r="D99" t="str">
            <v>CALIFORNIA ABLE ACT BOARD</v>
          </cell>
          <cell r="E99" t="str">
            <v/>
          </cell>
          <cell r="F99" t="str">
            <v>0000</v>
          </cell>
          <cell r="G99" t="str">
            <v>0000</v>
          </cell>
          <cell r="H99" t="str">
            <v>0000</v>
          </cell>
          <cell r="I99" t="str">
            <v>0000</v>
          </cell>
          <cell r="J99" t="str">
            <v>08/10/2017</v>
          </cell>
          <cell r="K99" t="str">
            <v>00/00/0000</v>
          </cell>
        </row>
        <row r="100">
          <cell r="A100" t="str">
            <v>0983</v>
          </cell>
          <cell r="B100" t="str">
            <v>CA URBN WTRFRNT AREA RES FIN</v>
          </cell>
          <cell r="C100" t="str">
            <v>0808</v>
          </cell>
          <cell r="D100" t="str">
            <v>GENERAL GOVERNMENT</v>
          </cell>
          <cell r="E100" t="str">
            <v/>
          </cell>
          <cell r="F100" t="str">
            <v>0000</v>
          </cell>
          <cell r="G100" t="str">
            <v>0000</v>
          </cell>
          <cell r="H100" t="str">
            <v>0000</v>
          </cell>
          <cell r="I100" t="str">
            <v>0000</v>
          </cell>
          <cell r="J100" t="str">
            <v>07/11/2006</v>
          </cell>
          <cell r="K100" t="str">
            <v>00/00/0000</v>
          </cell>
        </row>
        <row r="101">
          <cell r="A101" t="str">
            <v>0984</v>
          </cell>
          <cell r="B101" t="str">
            <v>SECURE CHOICE RETIRE SAVINGS I</v>
          </cell>
          <cell r="C101" t="str">
            <v>0808</v>
          </cell>
          <cell r="D101" t="str">
            <v>GENERAL GOVERNMENT</v>
          </cell>
          <cell r="E101" t="str">
            <v/>
          </cell>
          <cell r="F101" t="str">
            <v>0000</v>
          </cell>
          <cell r="G101" t="str">
            <v>0000</v>
          </cell>
          <cell r="H101" t="str">
            <v>0000</v>
          </cell>
          <cell r="I101" t="str">
            <v>0000</v>
          </cell>
          <cell r="J101" t="str">
            <v>09/29/2014</v>
          </cell>
          <cell r="K101" t="str">
            <v>00/00/0000</v>
          </cell>
        </row>
        <row r="102">
          <cell r="A102" t="str">
            <v>0985</v>
          </cell>
          <cell r="B102" t="str">
            <v>CA SCHOOL FINANCE AUTHORITY</v>
          </cell>
          <cell r="C102" t="str">
            <v>0808</v>
          </cell>
          <cell r="D102" t="str">
            <v>GENERAL GOVERNMENT</v>
          </cell>
          <cell r="E102" t="str">
            <v/>
          </cell>
          <cell r="F102" t="str">
            <v>0000</v>
          </cell>
          <cell r="G102" t="str">
            <v>0000</v>
          </cell>
          <cell r="H102" t="str">
            <v>0000</v>
          </cell>
          <cell r="I102" t="str">
            <v>0000</v>
          </cell>
          <cell r="J102" t="str">
            <v>08/19/2016</v>
          </cell>
          <cell r="K102" t="str">
            <v>00/00/0000</v>
          </cell>
        </row>
        <row r="103">
          <cell r="A103" t="str">
            <v>0986</v>
          </cell>
          <cell r="B103" t="str">
            <v>CAL STUDENT LOAN AUTHORITY</v>
          </cell>
          <cell r="C103" t="str">
            <v>0808</v>
          </cell>
          <cell r="D103" t="str">
            <v>GENERAL GOVERNMENT</v>
          </cell>
          <cell r="E103" t="str">
            <v/>
          </cell>
          <cell r="F103" t="str">
            <v>0000</v>
          </cell>
          <cell r="G103" t="str">
            <v>0000</v>
          </cell>
          <cell r="H103" t="str">
            <v>0000</v>
          </cell>
          <cell r="I103" t="str">
            <v>0000</v>
          </cell>
          <cell r="J103" t="str">
            <v>07/11/2006</v>
          </cell>
          <cell r="K103" t="str">
            <v>00/00/0000</v>
          </cell>
        </row>
        <row r="104">
          <cell r="A104" t="str">
            <v>0989</v>
          </cell>
          <cell r="B104" t="str">
            <v>CAL EDUC FACILITIES AUTHORITY</v>
          </cell>
          <cell r="C104" t="str">
            <v>0808</v>
          </cell>
          <cell r="D104" t="str">
            <v>GENERAL GOVERNMENT</v>
          </cell>
          <cell r="E104" t="str">
            <v/>
          </cell>
          <cell r="F104" t="str">
            <v>0000</v>
          </cell>
          <cell r="G104" t="str">
            <v>0000</v>
          </cell>
          <cell r="H104" t="str">
            <v>0000</v>
          </cell>
          <cell r="I104" t="str">
            <v>0000</v>
          </cell>
          <cell r="J104" t="str">
            <v>07/11/2006</v>
          </cell>
          <cell r="K104" t="str">
            <v>00/00/0000</v>
          </cell>
        </row>
        <row r="105">
          <cell r="A105" t="str">
            <v>0992</v>
          </cell>
          <cell r="B105" t="str">
            <v>HAZARD SUB CLEANUP FIN AUTH</v>
          </cell>
          <cell r="C105" t="str">
            <v>0808</v>
          </cell>
          <cell r="D105" t="str">
            <v>GENERAL GOVERNMENT</v>
          </cell>
          <cell r="E105" t="str">
            <v/>
          </cell>
          <cell r="F105" t="str">
            <v>0000</v>
          </cell>
          <cell r="G105" t="str">
            <v>0000</v>
          </cell>
          <cell r="H105" t="str">
            <v>0000</v>
          </cell>
          <cell r="I105" t="str">
            <v>0000</v>
          </cell>
          <cell r="J105" t="str">
            <v>99/99/9999</v>
          </cell>
          <cell r="K105" t="str">
            <v>00/00/0000</v>
          </cell>
        </row>
        <row r="106">
          <cell r="A106" t="str">
            <v>0994</v>
          </cell>
          <cell r="B106" t="str">
            <v>CA.COMM.TO PROMOTE SELF-ESTEEM</v>
          </cell>
          <cell r="C106" t="str">
            <v>0808</v>
          </cell>
          <cell r="D106" t="str">
            <v>GENERAL GOVERNMENT</v>
          </cell>
          <cell r="E106" t="str">
            <v/>
          </cell>
          <cell r="F106" t="str">
            <v>0000</v>
          </cell>
          <cell r="G106" t="str">
            <v>0000</v>
          </cell>
          <cell r="H106" t="str">
            <v>0000</v>
          </cell>
          <cell r="I106" t="str">
            <v>0000</v>
          </cell>
          <cell r="J106" t="str">
            <v>07/11/2006</v>
          </cell>
          <cell r="K106" t="str">
            <v>00/00/1999</v>
          </cell>
        </row>
        <row r="107">
          <cell r="A107" t="str">
            <v>1000</v>
          </cell>
          <cell r="B107" t="str">
            <v>STATE AND CONSUMER SERVICES</v>
          </cell>
          <cell r="C107" t="str">
            <v>0825</v>
          </cell>
          <cell r="D107" t="str">
            <v>BUS, CONSUMER SERV, HOUSING</v>
          </cell>
          <cell r="E107" t="str">
            <v/>
          </cell>
          <cell r="F107" t="str">
            <v>0000</v>
          </cell>
          <cell r="G107" t="str">
            <v>0000</v>
          </cell>
          <cell r="H107" t="str">
            <v>0000</v>
          </cell>
          <cell r="I107" t="str">
            <v>0000</v>
          </cell>
          <cell r="J107" t="str">
            <v>07/08/2016</v>
          </cell>
          <cell r="K107" t="str">
            <v>00/00/0000</v>
          </cell>
        </row>
        <row r="108">
          <cell r="A108" t="str">
            <v>1045</v>
          </cell>
          <cell r="B108" t="str">
            <v>CANNABIS CONTROL APPEALS PANEL</v>
          </cell>
          <cell r="C108" t="str">
            <v>0825</v>
          </cell>
          <cell r="D108" t="str">
            <v>BUS, CONSUMER SERV, HOUSING</v>
          </cell>
          <cell r="E108" t="str">
            <v/>
          </cell>
          <cell r="F108" t="str">
            <v>0000</v>
          </cell>
          <cell r="G108" t="str">
            <v>0000</v>
          </cell>
          <cell r="H108" t="str">
            <v>0000</v>
          </cell>
          <cell r="I108" t="str">
            <v>0000</v>
          </cell>
          <cell r="J108" t="str">
            <v>08/06/2018</v>
          </cell>
          <cell r="K108" t="str">
            <v>00/00/0000</v>
          </cell>
        </row>
        <row r="109">
          <cell r="A109" t="str">
            <v>1108</v>
          </cell>
          <cell r="B109" t="str">
            <v>CALIFORNIA AEROSPACE COMM.</v>
          </cell>
          <cell r="C109" t="str">
            <v>0825</v>
          </cell>
          <cell r="D109" t="str">
            <v>BUS, CONSUMER SERV, HOUSING</v>
          </cell>
          <cell r="E109" t="str">
            <v/>
          </cell>
          <cell r="F109" t="str">
            <v>0000</v>
          </cell>
          <cell r="G109" t="str">
            <v>0000</v>
          </cell>
          <cell r="H109" t="str">
            <v>0000</v>
          </cell>
          <cell r="I109" t="str">
            <v>0000</v>
          </cell>
          <cell r="J109" t="str">
            <v>07/08/2016</v>
          </cell>
          <cell r="K109" t="str">
            <v>00/00/0000</v>
          </cell>
        </row>
        <row r="110">
          <cell r="A110" t="str">
            <v>1110</v>
          </cell>
          <cell r="B110" t="str">
            <v>DEPT OF CONSUMER AFFAIRS</v>
          </cell>
          <cell r="C110" t="str">
            <v>0825</v>
          </cell>
          <cell r="D110" t="str">
            <v>BUS, CONSUMER SERV, HOUSING</v>
          </cell>
          <cell r="E110" t="str">
            <v/>
          </cell>
          <cell r="F110" t="str">
            <v>0000</v>
          </cell>
          <cell r="G110" t="str">
            <v>0000</v>
          </cell>
          <cell r="H110" t="str">
            <v>0000</v>
          </cell>
          <cell r="I110" t="str">
            <v>0000</v>
          </cell>
          <cell r="J110" t="str">
            <v>07/08/2016</v>
          </cell>
          <cell r="K110" t="str">
            <v>00/00/0000</v>
          </cell>
        </row>
        <row r="111">
          <cell r="A111" t="str">
            <v>1111</v>
          </cell>
          <cell r="B111" t="str">
            <v>DEPT OF CONSUMER AFFAIRS</v>
          </cell>
          <cell r="C111" t="str">
            <v>0825</v>
          </cell>
          <cell r="D111" t="str">
            <v>BUS, CONSUMER SERV, HOUSING</v>
          </cell>
          <cell r="E111" t="str">
            <v/>
          </cell>
          <cell r="F111" t="str">
            <v>0000</v>
          </cell>
          <cell r="G111" t="str">
            <v>0000</v>
          </cell>
          <cell r="H111" t="str">
            <v>0000</v>
          </cell>
          <cell r="I111" t="str">
            <v>0000</v>
          </cell>
          <cell r="J111" t="str">
            <v>07/08/2016</v>
          </cell>
          <cell r="K111" t="str">
            <v>00/00/0000</v>
          </cell>
        </row>
        <row r="112">
          <cell r="A112" t="str">
            <v>1115</v>
          </cell>
          <cell r="B112" t="str">
            <v>DEPARTMENT OF CANNABIS CONTROL</v>
          </cell>
          <cell r="C112" t="str">
            <v>0825</v>
          </cell>
          <cell r="D112" t="str">
            <v>BUS, CONSUMER SERV, HOUSING</v>
          </cell>
          <cell r="E112" t="str">
            <v/>
          </cell>
          <cell r="F112" t="str">
            <v>0000</v>
          </cell>
          <cell r="G112" t="str">
            <v>0000</v>
          </cell>
          <cell r="H112" t="str">
            <v>0000</v>
          </cell>
          <cell r="I112" t="str">
            <v>0000</v>
          </cell>
          <cell r="J112" t="str">
            <v>07/14/2023</v>
          </cell>
          <cell r="K112" t="str">
            <v>00/00/0000</v>
          </cell>
        </row>
        <row r="113">
          <cell r="A113" t="str">
            <v>1120</v>
          </cell>
          <cell r="B113" t="str">
            <v>BOARD OF ACCOUNTANCY</v>
          </cell>
          <cell r="C113" t="str">
            <v>0825</v>
          </cell>
          <cell r="D113" t="str">
            <v>BUS, CONSUMER SERV, HOUSING</v>
          </cell>
          <cell r="E113" t="str">
            <v/>
          </cell>
          <cell r="F113" t="str">
            <v>0000</v>
          </cell>
          <cell r="G113" t="str">
            <v>0000</v>
          </cell>
          <cell r="H113" t="str">
            <v>0000</v>
          </cell>
          <cell r="I113" t="str">
            <v>0000</v>
          </cell>
          <cell r="J113" t="str">
            <v>07/08/2016</v>
          </cell>
          <cell r="K113" t="str">
            <v>00/00/1999</v>
          </cell>
        </row>
        <row r="114">
          <cell r="A114" t="str">
            <v>1130</v>
          </cell>
          <cell r="B114" t="str">
            <v>BD OF ARCHITECTURAL EXAMINERS</v>
          </cell>
          <cell r="C114" t="str">
            <v>0825</v>
          </cell>
          <cell r="D114" t="str">
            <v>BUS, CONSUMER SERV, HOUSING</v>
          </cell>
          <cell r="E114" t="str">
            <v/>
          </cell>
          <cell r="F114" t="str">
            <v>0000</v>
          </cell>
          <cell r="G114" t="str">
            <v>0000</v>
          </cell>
          <cell r="H114" t="str">
            <v>0000</v>
          </cell>
          <cell r="I114" t="str">
            <v>0000</v>
          </cell>
          <cell r="J114" t="str">
            <v>07/08/2016</v>
          </cell>
          <cell r="K114" t="str">
            <v>00/00/1999</v>
          </cell>
        </row>
        <row r="115">
          <cell r="A115" t="str">
            <v>1140</v>
          </cell>
          <cell r="B115" t="str">
            <v>STATE ATHLETIC COMMISSION</v>
          </cell>
          <cell r="C115" t="str">
            <v>0825</v>
          </cell>
          <cell r="D115" t="str">
            <v>BUS, CONSUMER SERV, HOUSING</v>
          </cell>
          <cell r="E115" t="str">
            <v/>
          </cell>
          <cell r="F115" t="str">
            <v>0000</v>
          </cell>
          <cell r="G115" t="str">
            <v>0000</v>
          </cell>
          <cell r="H115" t="str">
            <v>0000</v>
          </cell>
          <cell r="I115" t="str">
            <v>0000</v>
          </cell>
          <cell r="J115" t="str">
            <v>07/08/2016</v>
          </cell>
          <cell r="K115" t="str">
            <v>00/00/1999</v>
          </cell>
        </row>
        <row r="116">
          <cell r="A116" t="str">
            <v>1150</v>
          </cell>
          <cell r="B116" t="str">
            <v>BUREAU OF AUTOMOTIVE REPAIR</v>
          </cell>
          <cell r="C116" t="str">
            <v>0825</v>
          </cell>
          <cell r="D116" t="str">
            <v>BUS, CONSUMER SERV, HOUSING</v>
          </cell>
          <cell r="E116" t="str">
            <v/>
          </cell>
          <cell r="F116" t="str">
            <v>0000</v>
          </cell>
          <cell r="G116" t="str">
            <v>0000</v>
          </cell>
          <cell r="H116" t="str">
            <v>0000</v>
          </cell>
          <cell r="I116" t="str">
            <v>0000</v>
          </cell>
          <cell r="J116" t="str">
            <v>07/08/2016</v>
          </cell>
          <cell r="K116" t="str">
            <v>00/00/1999</v>
          </cell>
        </row>
        <row r="117">
          <cell r="A117" t="str">
            <v>1160</v>
          </cell>
          <cell r="B117" t="str">
            <v>BOARD OF BARBER EXAMINERS</v>
          </cell>
          <cell r="C117" t="str">
            <v>0825</v>
          </cell>
          <cell r="D117" t="str">
            <v>BUS, CONSUMER SERV, HOUSING</v>
          </cell>
          <cell r="E117" t="str">
            <v/>
          </cell>
          <cell r="F117" t="str">
            <v>0000</v>
          </cell>
          <cell r="G117" t="str">
            <v>0000</v>
          </cell>
          <cell r="H117" t="str">
            <v>0000</v>
          </cell>
          <cell r="I117" t="str">
            <v>0000</v>
          </cell>
          <cell r="J117" t="str">
            <v>07/08/2016</v>
          </cell>
          <cell r="K117" t="str">
            <v>00/00/1999</v>
          </cell>
        </row>
        <row r="118">
          <cell r="A118" t="str">
            <v>1165</v>
          </cell>
          <cell r="B118" t="str">
            <v>BD OF BARBERING &amp; COSMETOLOGY</v>
          </cell>
          <cell r="C118" t="str">
            <v>0825</v>
          </cell>
          <cell r="D118" t="str">
            <v>BUS, CONSUMER SERV, HOUSING</v>
          </cell>
          <cell r="E118" t="str">
            <v/>
          </cell>
          <cell r="F118" t="str">
            <v>0000</v>
          </cell>
          <cell r="G118" t="str">
            <v>0000</v>
          </cell>
          <cell r="H118" t="str">
            <v>0000</v>
          </cell>
          <cell r="I118" t="str">
            <v>0000</v>
          </cell>
          <cell r="J118" t="str">
            <v>07/08/2016</v>
          </cell>
          <cell r="K118" t="str">
            <v>00/00/0000</v>
          </cell>
        </row>
        <row r="119">
          <cell r="A119" t="str">
            <v>1170</v>
          </cell>
          <cell r="B119" t="str">
            <v>BD OF BEHAVIORAL SCIENCE EXAM</v>
          </cell>
          <cell r="C119" t="str">
            <v>0825</v>
          </cell>
          <cell r="D119" t="str">
            <v>BUS, CONSUMER SERV, HOUSING</v>
          </cell>
          <cell r="E119" t="str">
            <v/>
          </cell>
          <cell r="F119" t="str">
            <v>0000</v>
          </cell>
          <cell r="G119" t="str">
            <v>0000</v>
          </cell>
          <cell r="H119" t="str">
            <v>0000</v>
          </cell>
          <cell r="I119" t="str">
            <v>0000</v>
          </cell>
          <cell r="J119" t="str">
            <v>07/08/2016</v>
          </cell>
          <cell r="K119" t="str">
            <v>00/00/1999</v>
          </cell>
        </row>
        <row r="120">
          <cell r="A120" t="str">
            <v>1180</v>
          </cell>
          <cell r="B120" t="str">
            <v>CEMETERY BOARD</v>
          </cell>
          <cell r="C120" t="str">
            <v>0825</v>
          </cell>
          <cell r="D120" t="str">
            <v>BUS, CONSUMER SERV, HOUSING</v>
          </cell>
          <cell r="E120" t="str">
            <v/>
          </cell>
          <cell r="F120" t="str">
            <v>0000</v>
          </cell>
          <cell r="G120" t="str">
            <v>0000</v>
          </cell>
          <cell r="H120" t="str">
            <v>0000</v>
          </cell>
          <cell r="I120" t="str">
            <v>0000</v>
          </cell>
          <cell r="J120" t="str">
            <v>07/08/2016</v>
          </cell>
          <cell r="K120" t="str">
            <v>00/00/1999</v>
          </cell>
        </row>
        <row r="121">
          <cell r="A121" t="str">
            <v>1190</v>
          </cell>
          <cell r="B121" t="str">
            <v>BUR COLLECTION/INVEST SERVICE</v>
          </cell>
          <cell r="C121" t="str">
            <v>0825</v>
          </cell>
          <cell r="D121" t="str">
            <v>BUS, CONSUMER SERV, HOUSING</v>
          </cell>
          <cell r="E121" t="str">
            <v/>
          </cell>
          <cell r="F121" t="str">
            <v>0000</v>
          </cell>
          <cell r="G121" t="str">
            <v>0000</v>
          </cell>
          <cell r="H121" t="str">
            <v>0000</v>
          </cell>
          <cell r="I121" t="str">
            <v>0000</v>
          </cell>
          <cell r="J121" t="str">
            <v>07/08/2016</v>
          </cell>
          <cell r="K121" t="str">
            <v>00/00/0000</v>
          </cell>
        </row>
        <row r="122">
          <cell r="A122" t="str">
            <v>1200</v>
          </cell>
          <cell r="B122" t="str">
            <v>BUREAU OF COLLECTION AGENCIES</v>
          </cell>
          <cell r="C122" t="str">
            <v>0825</v>
          </cell>
          <cell r="D122" t="str">
            <v>BUS, CONSUMER SERV, HOUSING</v>
          </cell>
          <cell r="E122" t="str">
            <v/>
          </cell>
          <cell r="F122" t="str">
            <v>0000</v>
          </cell>
          <cell r="G122" t="str">
            <v>0000</v>
          </cell>
          <cell r="H122" t="str">
            <v>0000</v>
          </cell>
          <cell r="I122" t="str">
            <v>0000</v>
          </cell>
          <cell r="J122" t="str">
            <v>07/08/2016</v>
          </cell>
          <cell r="K122" t="str">
            <v>00/00/1999</v>
          </cell>
        </row>
        <row r="123">
          <cell r="A123" t="str">
            <v>1210</v>
          </cell>
          <cell r="B123" t="str">
            <v>BUREAU OF PRIVATE INVEST &amp; ADJ</v>
          </cell>
          <cell r="C123" t="str">
            <v>0825</v>
          </cell>
          <cell r="D123" t="str">
            <v>BUS, CONSUMER SERV, HOUSING</v>
          </cell>
          <cell r="E123" t="str">
            <v/>
          </cell>
          <cell r="F123" t="str">
            <v>0000</v>
          </cell>
          <cell r="G123" t="str">
            <v>0000</v>
          </cell>
          <cell r="H123" t="str">
            <v>0000</v>
          </cell>
          <cell r="I123" t="str">
            <v>0000</v>
          </cell>
          <cell r="J123" t="str">
            <v>07/08/2016</v>
          </cell>
          <cell r="K123" t="str">
            <v>00/00/1999</v>
          </cell>
        </row>
        <row r="124">
          <cell r="A124" t="str">
            <v>1220</v>
          </cell>
          <cell r="B124" t="str">
            <v>ST BD OF REGIS CONSTR INSP</v>
          </cell>
          <cell r="C124" t="str">
            <v>0825</v>
          </cell>
          <cell r="D124" t="str">
            <v>BUS, CONSUMER SERV, HOUSING</v>
          </cell>
          <cell r="E124" t="str">
            <v/>
          </cell>
          <cell r="F124" t="str">
            <v>0000</v>
          </cell>
          <cell r="G124" t="str">
            <v>0000</v>
          </cell>
          <cell r="H124" t="str">
            <v>0000</v>
          </cell>
          <cell r="I124" t="str">
            <v>0000</v>
          </cell>
          <cell r="J124" t="str">
            <v>07/08/2016</v>
          </cell>
          <cell r="K124" t="str">
            <v>00/00/0000</v>
          </cell>
        </row>
        <row r="125">
          <cell r="A125" t="str">
            <v>1230</v>
          </cell>
          <cell r="B125" t="str">
            <v>CONTRACTORS LICENSE BOARD</v>
          </cell>
          <cell r="C125" t="str">
            <v>0825</v>
          </cell>
          <cell r="D125" t="str">
            <v>BUS, CONSUMER SERV, HOUSING</v>
          </cell>
          <cell r="E125" t="str">
            <v/>
          </cell>
          <cell r="F125" t="str">
            <v>0000</v>
          </cell>
          <cell r="G125" t="str">
            <v>0000</v>
          </cell>
          <cell r="H125" t="str">
            <v>0000</v>
          </cell>
          <cell r="I125" t="str">
            <v>0000</v>
          </cell>
          <cell r="J125" t="str">
            <v>07/08/2016</v>
          </cell>
          <cell r="K125" t="str">
            <v>00/00/1999</v>
          </cell>
        </row>
        <row r="126">
          <cell r="A126" t="str">
            <v>1240</v>
          </cell>
          <cell r="B126" t="str">
            <v>BOARD OF COSMETOLOGY</v>
          </cell>
          <cell r="C126" t="str">
            <v>0825</v>
          </cell>
          <cell r="D126" t="str">
            <v>BUS, CONSUMER SERV, HOUSING</v>
          </cell>
          <cell r="E126" t="str">
            <v/>
          </cell>
          <cell r="F126" t="str">
            <v>0000</v>
          </cell>
          <cell r="G126" t="str">
            <v>0000</v>
          </cell>
          <cell r="H126" t="str">
            <v>0000</v>
          </cell>
          <cell r="I126" t="str">
            <v>0000</v>
          </cell>
          <cell r="J126" t="str">
            <v>07/08/2016</v>
          </cell>
          <cell r="K126" t="str">
            <v>00/00/1999</v>
          </cell>
        </row>
        <row r="127">
          <cell r="A127" t="str">
            <v>1250</v>
          </cell>
          <cell r="B127" t="str">
            <v>BOARD OF DENTAL EXAMINERS</v>
          </cell>
          <cell r="C127" t="str">
            <v>0825</v>
          </cell>
          <cell r="D127" t="str">
            <v>BUS, CONSUMER SERV, HOUSING</v>
          </cell>
          <cell r="E127" t="str">
            <v/>
          </cell>
          <cell r="F127" t="str">
            <v>0000</v>
          </cell>
          <cell r="G127" t="str">
            <v>0000</v>
          </cell>
          <cell r="H127" t="str">
            <v>0000</v>
          </cell>
          <cell r="I127" t="str">
            <v>0000</v>
          </cell>
          <cell r="J127" t="str">
            <v>10/28/2016</v>
          </cell>
          <cell r="K127" t="str">
            <v>00/00/0000</v>
          </cell>
        </row>
        <row r="128">
          <cell r="A128" t="str">
            <v>1260</v>
          </cell>
          <cell r="B128" t="str">
            <v>BOARD OF DENTISTRY</v>
          </cell>
          <cell r="C128" t="str">
            <v>0825</v>
          </cell>
          <cell r="D128" t="str">
            <v>BUS, CONSUMER SERV, HOUSING</v>
          </cell>
          <cell r="E128" t="str">
            <v/>
          </cell>
          <cell r="F128" t="str">
            <v>0000</v>
          </cell>
          <cell r="G128" t="str">
            <v>0000</v>
          </cell>
          <cell r="H128" t="str">
            <v>0000</v>
          </cell>
          <cell r="I128" t="str">
            <v>0000</v>
          </cell>
          <cell r="J128" t="str">
            <v>10/28/2016</v>
          </cell>
          <cell r="K128" t="str">
            <v>00/00/1999</v>
          </cell>
        </row>
        <row r="129">
          <cell r="A129" t="str">
            <v>1270</v>
          </cell>
          <cell r="B129" t="str">
            <v>BOARD OF DENTAL AUXILIARIES</v>
          </cell>
          <cell r="C129" t="str">
            <v>0825</v>
          </cell>
          <cell r="D129" t="str">
            <v>BUS, CONSUMER SERV, HOUSING</v>
          </cell>
          <cell r="E129" t="str">
            <v/>
          </cell>
          <cell r="F129" t="str">
            <v>0000</v>
          </cell>
          <cell r="G129" t="str">
            <v>0000</v>
          </cell>
          <cell r="H129" t="str">
            <v>0000</v>
          </cell>
          <cell r="I129" t="str">
            <v>0000</v>
          </cell>
          <cell r="J129" t="str">
            <v>10/28/2016</v>
          </cell>
          <cell r="K129" t="str">
            <v>00/00/1999</v>
          </cell>
        </row>
        <row r="130">
          <cell r="A130" t="str">
            <v>1280</v>
          </cell>
          <cell r="B130" t="str">
            <v>BU OF ELECTRON &amp; APPL REPAIR</v>
          </cell>
          <cell r="C130" t="str">
            <v>0825</v>
          </cell>
          <cell r="D130" t="str">
            <v>BUS, CONSUMER SERV, HOUSING</v>
          </cell>
          <cell r="E130" t="str">
            <v/>
          </cell>
          <cell r="F130" t="str">
            <v>0000</v>
          </cell>
          <cell r="G130" t="str">
            <v>0000</v>
          </cell>
          <cell r="H130" t="str">
            <v>0000</v>
          </cell>
          <cell r="I130" t="str">
            <v>0000</v>
          </cell>
          <cell r="J130" t="str">
            <v>07/08/2016</v>
          </cell>
          <cell r="K130" t="str">
            <v>00/00/1999</v>
          </cell>
        </row>
        <row r="131">
          <cell r="A131" t="str">
            <v>1300</v>
          </cell>
          <cell r="B131" t="str">
            <v>BUREAU OF PERSONNEL SERVICES</v>
          </cell>
          <cell r="C131" t="str">
            <v>0825</v>
          </cell>
          <cell r="D131" t="str">
            <v>BUS, CONSUMER SERV, HOUSING</v>
          </cell>
          <cell r="E131" t="str">
            <v/>
          </cell>
          <cell r="F131" t="str">
            <v>0000</v>
          </cell>
          <cell r="G131" t="str">
            <v>0000</v>
          </cell>
          <cell r="H131" t="str">
            <v>0000</v>
          </cell>
          <cell r="I131" t="str">
            <v>0000</v>
          </cell>
          <cell r="J131" t="str">
            <v>07/08/2016</v>
          </cell>
          <cell r="K131" t="str">
            <v>00/00/1999</v>
          </cell>
        </row>
        <row r="132">
          <cell r="A132" t="str">
            <v>1310</v>
          </cell>
          <cell r="B132" t="str">
            <v>NURSES REGISTRY</v>
          </cell>
          <cell r="C132" t="str">
            <v>0825</v>
          </cell>
          <cell r="D132" t="str">
            <v>BUS, CONSUMER SERV, HOUSING</v>
          </cell>
          <cell r="E132" t="str">
            <v/>
          </cell>
          <cell r="F132" t="str">
            <v>0000</v>
          </cell>
          <cell r="G132" t="str">
            <v>0000</v>
          </cell>
          <cell r="H132" t="str">
            <v>0000</v>
          </cell>
          <cell r="I132" t="str">
            <v>0000</v>
          </cell>
          <cell r="J132" t="str">
            <v>07/08/2016</v>
          </cell>
          <cell r="K132" t="str">
            <v>00/00/0000</v>
          </cell>
        </row>
        <row r="133">
          <cell r="A133" t="str">
            <v>1330</v>
          </cell>
          <cell r="B133" t="str">
            <v>BD OF FUNERAL DIR &amp; EMBALMERS</v>
          </cell>
          <cell r="C133" t="str">
            <v>0825</v>
          </cell>
          <cell r="D133" t="str">
            <v>BUS, CONSUMER SERV, HOUSING</v>
          </cell>
          <cell r="E133" t="str">
            <v/>
          </cell>
          <cell r="F133" t="str">
            <v>0000</v>
          </cell>
          <cell r="G133" t="str">
            <v>0000</v>
          </cell>
          <cell r="H133" t="str">
            <v>0000</v>
          </cell>
          <cell r="I133" t="str">
            <v>0000</v>
          </cell>
          <cell r="J133" t="str">
            <v>07/08/2016</v>
          </cell>
          <cell r="K133" t="str">
            <v>00/00/1999</v>
          </cell>
        </row>
        <row r="134">
          <cell r="A134" t="str">
            <v>1340</v>
          </cell>
          <cell r="B134" t="str">
            <v>BD OF REGIS FOR GEOLOGISTS</v>
          </cell>
          <cell r="C134" t="str">
            <v>0825</v>
          </cell>
          <cell r="D134" t="str">
            <v>BUS, CONSUMER SERV, HOUSING</v>
          </cell>
          <cell r="E134" t="str">
            <v/>
          </cell>
          <cell r="F134" t="str">
            <v>0000</v>
          </cell>
          <cell r="G134" t="str">
            <v>0000</v>
          </cell>
          <cell r="H134" t="str">
            <v>0000</v>
          </cell>
          <cell r="I134" t="str">
            <v>0000</v>
          </cell>
          <cell r="J134" t="str">
            <v>07/08/2016</v>
          </cell>
          <cell r="K134" t="str">
            <v>00/00/1999</v>
          </cell>
        </row>
        <row r="135">
          <cell r="A135" t="str">
            <v>1350</v>
          </cell>
          <cell r="B135" t="str">
            <v>BD OF GUIDE DOGS FOR THE BLIND</v>
          </cell>
          <cell r="C135" t="str">
            <v>0825</v>
          </cell>
          <cell r="D135" t="str">
            <v>BUS, CONSUMER SERV, HOUSING</v>
          </cell>
          <cell r="E135" t="str">
            <v/>
          </cell>
          <cell r="F135" t="str">
            <v>0000</v>
          </cell>
          <cell r="G135" t="str">
            <v>0000</v>
          </cell>
          <cell r="H135" t="str">
            <v>0000</v>
          </cell>
          <cell r="I135" t="str">
            <v>0000</v>
          </cell>
          <cell r="J135" t="str">
            <v>07/08/2016</v>
          </cell>
          <cell r="K135" t="str">
            <v>00/00/1999</v>
          </cell>
        </row>
        <row r="136">
          <cell r="A136" t="str">
            <v>1360</v>
          </cell>
          <cell r="B136" t="str">
            <v>BUREAU OF HOME FURNISHING</v>
          </cell>
          <cell r="C136" t="str">
            <v>0825</v>
          </cell>
          <cell r="D136" t="str">
            <v>BUS, CONSUMER SERV, HOUSING</v>
          </cell>
          <cell r="E136" t="str">
            <v/>
          </cell>
          <cell r="F136" t="str">
            <v>0000</v>
          </cell>
          <cell r="G136" t="str">
            <v>0000</v>
          </cell>
          <cell r="H136" t="str">
            <v>0000</v>
          </cell>
          <cell r="I136" t="str">
            <v>0000</v>
          </cell>
          <cell r="J136" t="str">
            <v>07/08/2016</v>
          </cell>
          <cell r="K136" t="str">
            <v>00/00/1999</v>
          </cell>
        </row>
        <row r="137">
          <cell r="A137" t="str">
            <v>1370</v>
          </cell>
          <cell r="B137" t="str">
            <v>BD OF LANDSCAPE ARCHITECTS</v>
          </cell>
          <cell r="C137" t="str">
            <v>0825</v>
          </cell>
          <cell r="D137" t="str">
            <v>BUS, CONSUMER SERV, HOUSING</v>
          </cell>
          <cell r="E137" t="str">
            <v/>
          </cell>
          <cell r="F137" t="str">
            <v>0000</v>
          </cell>
          <cell r="G137" t="str">
            <v>0000</v>
          </cell>
          <cell r="H137" t="str">
            <v>0000</v>
          </cell>
          <cell r="I137" t="str">
            <v>0000</v>
          </cell>
          <cell r="J137" t="str">
            <v>07/08/2016</v>
          </cell>
          <cell r="K137" t="str">
            <v>00/00/1999</v>
          </cell>
        </row>
        <row r="138">
          <cell r="A138" t="str">
            <v>1380</v>
          </cell>
          <cell r="B138" t="str">
            <v>MEDICAL QUALITY ASSURANCE</v>
          </cell>
          <cell r="C138" t="str">
            <v>0825</v>
          </cell>
          <cell r="D138" t="str">
            <v>BUS, CONSUMER SERV, HOUSING</v>
          </cell>
          <cell r="E138" t="str">
            <v/>
          </cell>
          <cell r="F138" t="str">
            <v>0000</v>
          </cell>
          <cell r="G138" t="str">
            <v>0000</v>
          </cell>
          <cell r="H138" t="str">
            <v>0000</v>
          </cell>
          <cell r="I138" t="str">
            <v>0000</v>
          </cell>
          <cell r="J138" t="str">
            <v>11/03/2016</v>
          </cell>
          <cell r="K138" t="str">
            <v>00/00/0000</v>
          </cell>
        </row>
        <row r="139">
          <cell r="A139" t="str">
            <v>1390</v>
          </cell>
          <cell r="B139" t="str">
            <v>BD OF MED QUALITY ASSURANCE</v>
          </cell>
          <cell r="C139" t="str">
            <v>0825</v>
          </cell>
          <cell r="D139" t="str">
            <v>BUS, CONSUMER SERV, HOUSING</v>
          </cell>
          <cell r="E139" t="str">
            <v/>
          </cell>
          <cell r="F139" t="str">
            <v>0000</v>
          </cell>
          <cell r="G139" t="str">
            <v>0000</v>
          </cell>
          <cell r="H139" t="str">
            <v>0000</v>
          </cell>
          <cell r="I139" t="str">
            <v>0000</v>
          </cell>
          <cell r="J139" t="str">
            <v>10/28/2016</v>
          </cell>
          <cell r="K139" t="str">
            <v>00/00/1999</v>
          </cell>
        </row>
        <row r="140">
          <cell r="A140" t="str">
            <v>1400</v>
          </cell>
          <cell r="B140" t="str">
            <v>ACUPUNCTURE ADVIS COMMITTEE</v>
          </cell>
          <cell r="C140" t="str">
            <v>0825</v>
          </cell>
          <cell r="D140" t="str">
            <v>BUS, CONSUMER SERV, HOUSING</v>
          </cell>
          <cell r="E140" t="str">
            <v/>
          </cell>
          <cell r="F140" t="str">
            <v>0000</v>
          </cell>
          <cell r="G140" t="str">
            <v>0000</v>
          </cell>
          <cell r="H140" t="str">
            <v>0000</v>
          </cell>
          <cell r="I140" t="str">
            <v>0000</v>
          </cell>
          <cell r="J140" t="str">
            <v>10/28/2016</v>
          </cell>
          <cell r="K140" t="str">
            <v>00/00/1999</v>
          </cell>
        </row>
        <row r="141">
          <cell r="A141" t="str">
            <v>1410</v>
          </cell>
          <cell r="B141" t="str">
            <v>BD-MED EXAM-HEARING AID DISP</v>
          </cell>
          <cell r="C141" t="str">
            <v>0825</v>
          </cell>
          <cell r="D141" t="str">
            <v>BUS, CONSUMER SERV, HOUSING</v>
          </cell>
          <cell r="E141" t="str">
            <v/>
          </cell>
          <cell r="F141" t="str">
            <v>0000</v>
          </cell>
          <cell r="G141" t="str">
            <v>0000</v>
          </cell>
          <cell r="H141" t="str">
            <v>0000</v>
          </cell>
          <cell r="I141" t="str">
            <v>0000</v>
          </cell>
          <cell r="J141" t="str">
            <v>10/28/2016</v>
          </cell>
          <cell r="K141" t="str">
            <v>00/00/1999</v>
          </cell>
        </row>
        <row r="142">
          <cell r="A142" t="str">
            <v>1420</v>
          </cell>
          <cell r="B142" t="str">
            <v>PHYSICAL THERAPY EXAM COMM</v>
          </cell>
          <cell r="C142" t="str">
            <v>0825</v>
          </cell>
          <cell r="D142" t="str">
            <v>BUS, CONSUMER SERV, HOUSING</v>
          </cell>
          <cell r="E142" t="str">
            <v/>
          </cell>
          <cell r="F142" t="str">
            <v>0000</v>
          </cell>
          <cell r="G142" t="str">
            <v>0000</v>
          </cell>
          <cell r="H142" t="str">
            <v>0000</v>
          </cell>
          <cell r="I142" t="str">
            <v>0000</v>
          </cell>
          <cell r="J142" t="str">
            <v>10/28/2016</v>
          </cell>
          <cell r="K142" t="str">
            <v>00/00/1999</v>
          </cell>
        </row>
        <row r="143">
          <cell r="A143" t="str">
            <v>1430</v>
          </cell>
          <cell r="B143" t="str">
            <v>BD OF REGIS PHYS ASST EX COMM</v>
          </cell>
          <cell r="C143" t="str">
            <v>0825</v>
          </cell>
          <cell r="D143" t="str">
            <v>BUS, CONSUMER SERV, HOUSING</v>
          </cell>
          <cell r="E143" t="str">
            <v/>
          </cell>
          <cell r="F143" t="str">
            <v>0000</v>
          </cell>
          <cell r="G143" t="str">
            <v>0000</v>
          </cell>
          <cell r="H143" t="str">
            <v>0000</v>
          </cell>
          <cell r="I143" t="str">
            <v>0000</v>
          </cell>
          <cell r="J143" t="str">
            <v>10/28/2016</v>
          </cell>
          <cell r="K143" t="str">
            <v>00/00/1999</v>
          </cell>
        </row>
        <row r="144">
          <cell r="A144" t="str">
            <v>1440</v>
          </cell>
          <cell r="B144" t="str">
            <v>PODIATRY EXAMINING COMMITTEE</v>
          </cell>
          <cell r="C144" t="str">
            <v>0825</v>
          </cell>
          <cell r="D144" t="str">
            <v>BUS, CONSUMER SERV, HOUSING</v>
          </cell>
          <cell r="E144" t="str">
            <v/>
          </cell>
          <cell r="F144" t="str">
            <v>0000</v>
          </cell>
          <cell r="G144" t="str">
            <v>0000</v>
          </cell>
          <cell r="H144" t="str">
            <v>0000</v>
          </cell>
          <cell r="I144" t="str">
            <v>0000</v>
          </cell>
          <cell r="J144" t="str">
            <v>10/28/2016</v>
          </cell>
          <cell r="K144" t="str">
            <v>00/00/1999</v>
          </cell>
        </row>
        <row r="145">
          <cell r="A145" t="str">
            <v>1450</v>
          </cell>
          <cell r="B145" t="str">
            <v>PSYCHOLOGY EXAMINING COMMITTEE</v>
          </cell>
          <cell r="C145" t="str">
            <v>0825</v>
          </cell>
          <cell r="D145" t="str">
            <v>BUS, CONSUMER SERV, HOUSING</v>
          </cell>
          <cell r="E145" t="str">
            <v/>
          </cell>
          <cell r="F145" t="str">
            <v>0000</v>
          </cell>
          <cell r="G145" t="str">
            <v>0000</v>
          </cell>
          <cell r="H145" t="str">
            <v>0000</v>
          </cell>
          <cell r="I145" t="str">
            <v>0000</v>
          </cell>
          <cell r="J145" t="str">
            <v>10/28/2016</v>
          </cell>
          <cell r="K145" t="str">
            <v>00/00/1999</v>
          </cell>
        </row>
        <row r="146">
          <cell r="A146" t="str">
            <v>1455</v>
          </cell>
          <cell r="B146" t="str">
            <v>RESPIRATORY CARE EXAM COMITE</v>
          </cell>
          <cell r="C146" t="str">
            <v>0825</v>
          </cell>
          <cell r="D146" t="str">
            <v>BUS, CONSUMER SERV, HOUSING</v>
          </cell>
          <cell r="E146" t="str">
            <v/>
          </cell>
          <cell r="F146" t="str">
            <v>0000</v>
          </cell>
          <cell r="G146" t="str">
            <v>0000</v>
          </cell>
          <cell r="H146" t="str">
            <v>0000</v>
          </cell>
          <cell r="I146" t="str">
            <v>0000</v>
          </cell>
          <cell r="J146" t="str">
            <v>10/28/2016</v>
          </cell>
          <cell r="K146" t="str">
            <v>00/00/1999</v>
          </cell>
        </row>
        <row r="147">
          <cell r="A147" t="str">
            <v>1460</v>
          </cell>
          <cell r="B147" t="str">
            <v>BD OF M Q ASSURSP PATH AUDIO</v>
          </cell>
          <cell r="C147" t="str">
            <v>0825</v>
          </cell>
          <cell r="D147" t="str">
            <v>BUS, CONSUMER SERV, HOUSING</v>
          </cell>
          <cell r="E147" t="str">
            <v/>
          </cell>
          <cell r="F147" t="str">
            <v>0000</v>
          </cell>
          <cell r="G147" t="str">
            <v>0000</v>
          </cell>
          <cell r="H147" t="str">
            <v>0000</v>
          </cell>
          <cell r="I147" t="str">
            <v>0000</v>
          </cell>
          <cell r="J147" t="str">
            <v>10/28/2016</v>
          </cell>
          <cell r="K147" t="str">
            <v>00/00/1999</v>
          </cell>
        </row>
        <row r="148">
          <cell r="A148" t="str">
            <v>1470</v>
          </cell>
          <cell r="B148" t="str">
            <v>BD OF NURSING HOME ADMIN</v>
          </cell>
          <cell r="C148" t="str">
            <v>0825</v>
          </cell>
          <cell r="D148" t="str">
            <v>BUS, CONSUMER SERV, HOUSING</v>
          </cell>
          <cell r="E148" t="str">
            <v/>
          </cell>
          <cell r="F148" t="str">
            <v>0000</v>
          </cell>
          <cell r="G148" t="str">
            <v>0000</v>
          </cell>
          <cell r="H148" t="str">
            <v>0000</v>
          </cell>
          <cell r="I148" t="str">
            <v>0000</v>
          </cell>
          <cell r="J148" t="str">
            <v>10/28/2016</v>
          </cell>
          <cell r="K148" t="str">
            <v>00/00/1999</v>
          </cell>
        </row>
        <row r="149">
          <cell r="A149" t="str">
            <v>1475</v>
          </cell>
          <cell r="B149" t="str">
            <v>BD OF OCCUPATIONAL THERAPY</v>
          </cell>
          <cell r="C149" t="str">
            <v>0825</v>
          </cell>
          <cell r="D149" t="str">
            <v>BUS, CONSUMER SERV, HOUSING</v>
          </cell>
          <cell r="E149" t="str">
            <v/>
          </cell>
          <cell r="F149" t="str">
            <v>0000</v>
          </cell>
          <cell r="G149" t="str">
            <v>0000</v>
          </cell>
          <cell r="H149" t="str">
            <v>0000</v>
          </cell>
          <cell r="I149" t="str">
            <v>0000</v>
          </cell>
          <cell r="J149" t="str">
            <v>10/28/2016</v>
          </cell>
          <cell r="K149" t="str">
            <v>00/00/0000</v>
          </cell>
        </row>
        <row r="150">
          <cell r="A150" t="str">
            <v>1480</v>
          </cell>
          <cell r="B150" t="str">
            <v>BOARD OF OPTOMETRY</v>
          </cell>
          <cell r="C150" t="str">
            <v>0825</v>
          </cell>
          <cell r="D150" t="str">
            <v>BUS, CONSUMER SERV, HOUSING</v>
          </cell>
          <cell r="E150" t="str">
            <v/>
          </cell>
          <cell r="F150" t="str">
            <v>0000</v>
          </cell>
          <cell r="G150" t="str">
            <v>0000</v>
          </cell>
          <cell r="H150" t="str">
            <v>0000</v>
          </cell>
          <cell r="I150" t="str">
            <v>0000</v>
          </cell>
          <cell r="J150" t="str">
            <v>07/08/2016</v>
          </cell>
          <cell r="K150" t="str">
            <v>00/00/1999</v>
          </cell>
        </row>
        <row r="151">
          <cell r="A151" t="str">
            <v>1485</v>
          </cell>
          <cell r="B151" t="str">
            <v>OSTEOPATHIC-MEDICAL-OF CA</v>
          </cell>
          <cell r="C151" t="str">
            <v>0825</v>
          </cell>
          <cell r="D151" t="str">
            <v>BUS, CONSUMER SERV, HOUSING</v>
          </cell>
          <cell r="E151" t="str">
            <v/>
          </cell>
          <cell r="F151" t="str">
            <v>0000</v>
          </cell>
          <cell r="G151" t="str">
            <v>0000</v>
          </cell>
          <cell r="H151" t="str">
            <v>0000</v>
          </cell>
          <cell r="I151" t="str">
            <v>0000</v>
          </cell>
          <cell r="J151" t="str">
            <v>07/08/2016</v>
          </cell>
          <cell r="K151" t="str">
            <v>00/00/0000</v>
          </cell>
        </row>
        <row r="152">
          <cell r="A152" t="str">
            <v>1490</v>
          </cell>
          <cell r="B152" t="str">
            <v>BOARD OF PHARMACY</v>
          </cell>
          <cell r="C152" t="str">
            <v>0825</v>
          </cell>
          <cell r="D152" t="str">
            <v>BUS, CONSUMER SERV, HOUSING</v>
          </cell>
          <cell r="E152" t="str">
            <v/>
          </cell>
          <cell r="F152" t="str">
            <v>0000</v>
          </cell>
          <cell r="G152" t="str">
            <v>0000</v>
          </cell>
          <cell r="H152" t="str">
            <v>0000</v>
          </cell>
          <cell r="I152" t="str">
            <v>0000</v>
          </cell>
          <cell r="J152" t="str">
            <v>07/08/2016</v>
          </cell>
          <cell r="K152" t="str">
            <v>00/00/1999</v>
          </cell>
        </row>
        <row r="153">
          <cell r="A153" t="str">
            <v>1500</v>
          </cell>
          <cell r="B153" t="str">
            <v>BD OF REG-PROFFESSIONAL ENGRS</v>
          </cell>
          <cell r="C153" t="str">
            <v>0825</v>
          </cell>
          <cell r="D153" t="str">
            <v>BUS, CONSUMER SERV, HOUSING</v>
          </cell>
          <cell r="E153" t="str">
            <v/>
          </cell>
          <cell r="F153" t="str">
            <v>0000</v>
          </cell>
          <cell r="G153" t="str">
            <v>0000</v>
          </cell>
          <cell r="H153" t="str">
            <v>0000</v>
          </cell>
          <cell r="I153" t="str">
            <v>0000</v>
          </cell>
          <cell r="J153" t="str">
            <v>10/28/2016</v>
          </cell>
          <cell r="K153" t="str">
            <v>00/00/1999</v>
          </cell>
        </row>
        <row r="154">
          <cell r="A154" t="str">
            <v>1510</v>
          </cell>
          <cell r="B154" t="str">
            <v>BD OF REGISTERED NURSING</v>
          </cell>
          <cell r="C154" t="str">
            <v>0825</v>
          </cell>
          <cell r="D154" t="str">
            <v>BUS, CONSUMER SERV, HOUSING</v>
          </cell>
          <cell r="E154" t="str">
            <v/>
          </cell>
          <cell r="F154" t="str">
            <v>0000</v>
          </cell>
          <cell r="G154" t="str">
            <v>0000</v>
          </cell>
          <cell r="H154" t="str">
            <v>0000</v>
          </cell>
          <cell r="I154" t="str">
            <v>0000</v>
          </cell>
          <cell r="J154" t="str">
            <v>07/08/2016</v>
          </cell>
          <cell r="K154" t="str">
            <v>00/00/1999</v>
          </cell>
        </row>
        <row r="155">
          <cell r="A155" t="str">
            <v>1520</v>
          </cell>
          <cell r="B155" t="str">
            <v>CERT SHORTHAND REPORTERS BD</v>
          </cell>
          <cell r="C155" t="str">
            <v>0825</v>
          </cell>
          <cell r="D155" t="str">
            <v>BUS, CONSUMER SERV, HOUSING</v>
          </cell>
          <cell r="E155" t="str">
            <v/>
          </cell>
          <cell r="F155" t="str">
            <v>0000</v>
          </cell>
          <cell r="G155" t="str">
            <v>0000</v>
          </cell>
          <cell r="H155" t="str">
            <v>0000</v>
          </cell>
          <cell r="I155" t="str">
            <v>0000</v>
          </cell>
          <cell r="J155" t="str">
            <v>10/28/2016</v>
          </cell>
          <cell r="K155" t="str">
            <v>00/00/1999</v>
          </cell>
        </row>
        <row r="156">
          <cell r="A156" t="str">
            <v>1530</v>
          </cell>
          <cell r="B156" t="str">
            <v>STRUCTURAL PEST CONTROL BOARD</v>
          </cell>
          <cell r="C156" t="str">
            <v>0825</v>
          </cell>
          <cell r="D156" t="str">
            <v>BUS, CONSUMER SERV, HOUSING</v>
          </cell>
          <cell r="E156" t="str">
            <v/>
          </cell>
          <cell r="F156" t="str">
            <v>0000</v>
          </cell>
          <cell r="G156" t="str">
            <v>0000</v>
          </cell>
          <cell r="H156" t="str">
            <v>0000</v>
          </cell>
          <cell r="I156" t="str">
            <v>0000</v>
          </cell>
          <cell r="J156" t="str">
            <v>07/08/2016</v>
          </cell>
          <cell r="K156" t="str">
            <v>00/00/1999</v>
          </cell>
        </row>
        <row r="157">
          <cell r="A157" t="str">
            <v>1540</v>
          </cell>
          <cell r="B157" t="str">
            <v>TAX PREPARERS' PROGRAM</v>
          </cell>
          <cell r="C157" t="str">
            <v>0825</v>
          </cell>
          <cell r="D157" t="str">
            <v>BUS, CONSUMER SERV, HOUSING</v>
          </cell>
          <cell r="E157" t="str">
            <v/>
          </cell>
          <cell r="F157" t="str">
            <v>0000</v>
          </cell>
          <cell r="G157" t="str">
            <v>0000</v>
          </cell>
          <cell r="H157" t="str">
            <v>0000</v>
          </cell>
          <cell r="I157" t="str">
            <v>0000</v>
          </cell>
          <cell r="J157" t="str">
            <v>07/08/2016</v>
          </cell>
          <cell r="K157" t="str">
            <v>00/00/1999</v>
          </cell>
        </row>
        <row r="158">
          <cell r="A158" t="str">
            <v>1550</v>
          </cell>
          <cell r="B158" t="str">
            <v>VETERINARY MEDICINE</v>
          </cell>
          <cell r="C158" t="str">
            <v>0825</v>
          </cell>
          <cell r="D158" t="str">
            <v>BUS, CONSUMER SERV, HOUSING</v>
          </cell>
          <cell r="E158" t="str">
            <v/>
          </cell>
          <cell r="F158" t="str">
            <v>0000</v>
          </cell>
          <cell r="G158" t="str">
            <v>0000</v>
          </cell>
          <cell r="H158" t="str">
            <v>0000</v>
          </cell>
          <cell r="I158" t="str">
            <v>0000</v>
          </cell>
          <cell r="J158" t="str">
            <v>07/08/2016</v>
          </cell>
          <cell r="K158" t="str">
            <v>00/00/0000</v>
          </cell>
        </row>
        <row r="159">
          <cell r="A159" t="str">
            <v>1560</v>
          </cell>
          <cell r="B159" t="str">
            <v>VETERINARY MEDICINE EXAM BOARD</v>
          </cell>
          <cell r="C159" t="str">
            <v>0825</v>
          </cell>
          <cell r="D159" t="str">
            <v>BUS, CONSUMER SERV, HOUSING</v>
          </cell>
          <cell r="E159" t="str">
            <v/>
          </cell>
          <cell r="F159" t="str">
            <v>0000</v>
          </cell>
          <cell r="G159" t="str">
            <v>0000</v>
          </cell>
          <cell r="H159" t="str">
            <v>0000</v>
          </cell>
          <cell r="I159" t="str">
            <v>0000</v>
          </cell>
          <cell r="J159" t="str">
            <v>07/08/2016</v>
          </cell>
          <cell r="K159" t="str">
            <v>00/00/1999</v>
          </cell>
        </row>
        <row r="160">
          <cell r="A160" t="str">
            <v>1570</v>
          </cell>
          <cell r="B160" t="str">
            <v>ANIMAL HEALTH TECH EXAM COMM</v>
          </cell>
          <cell r="C160" t="str">
            <v>0825</v>
          </cell>
          <cell r="D160" t="str">
            <v>BUS, CONSUMER SERV, HOUSING</v>
          </cell>
          <cell r="E160" t="str">
            <v/>
          </cell>
          <cell r="F160" t="str">
            <v>0000</v>
          </cell>
          <cell r="G160" t="str">
            <v>0000</v>
          </cell>
          <cell r="H160" t="str">
            <v>0000</v>
          </cell>
          <cell r="I160" t="str">
            <v>0000</v>
          </cell>
          <cell r="J160" t="str">
            <v>10/28/2016</v>
          </cell>
          <cell r="K160" t="str">
            <v>00/00/1999</v>
          </cell>
        </row>
        <row r="161">
          <cell r="A161" t="str">
            <v>1580</v>
          </cell>
          <cell r="B161" t="str">
            <v>BD OF VOC NURS AND PSYCH TECH</v>
          </cell>
          <cell r="C161" t="str">
            <v>0825</v>
          </cell>
          <cell r="D161" t="str">
            <v>BUS, CONSUMER SERV, HOUSING</v>
          </cell>
          <cell r="E161" t="str">
            <v/>
          </cell>
          <cell r="F161" t="str">
            <v>0000</v>
          </cell>
          <cell r="G161" t="str">
            <v>0000</v>
          </cell>
          <cell r="H161" t="str">
            <v>0000</v>
          </cell>
          <cell r="I161" t="str">
            <v>0000</v>
          </cell>
          <cell r="J161" t="str">
            <v>07/08/2016</v>
          </cell>
          <cell r="K161" t="str">
            <v>00/00/0000</v>
          </cell>
        </row>
        <row r="162">
          <cell r="A162" t="str">
            <v>1590</v>
          </cell>
          <cell r="B162" t="str">
            <v>VOCATIONAL NURSE EXAM BOARD</v>
          </cell>
          <cell r="C162" t="str">
            <v>0825</v>
          </cell>
          <cell r="D162" t="str">
            <v>BUS, CONSUMER SERV, HOUSING</v>
          </cell>
          <cell r="E162" t="str">
            <v/>
          </cell>
          <cell r="F162" t="str">
            <v>0000</v>
          </cell>
          <cell r="G162" t="str">
            <v>0000</v>
          </cell>
          <cell r="H162" t="str">
            <v>0000</v>
          </cell>
          <cell r="I162" t="str">
            <v>0000</v>
          </cell>
          <cell r="J162" t="str">
            <v>07/08/2016</v>
          </cell>
          <cell r="K162" t="str">
            <v>00/00/1999</v>
          </cell>
        </row>
        <row r="163">
          <cell r="A163" t="str">
            <v>1600</v>
          </cell>
          <cell r="B163" t="str">
            <v>PSYCH TECH EXAMINING COMMITTEE</v>
          </cell>
          <cell r="C163" t="str">
            <v>0825</v>
          </cell>
          <cell r="D163" t="str">
            <v>BUS, CONSUMER SERV, HOUSING</v>
          </cell>
          <cell r="E163" t="str">
            <v/>
          </cell>
          <cell r="F163" t="str">
            <v>0000</v>
          </cell>
          <cell r="G163" t="str">
            <v>0000</v>
          </cell>
          <cell r="H163" t="str">
            <v>0000</v>
          </cell>
          <cell r="I163" t="str">
            <v>0000</v>
          </cell>
          <cell r="J163" t="str">
            <v>07/08/2016</v>
          </cell>
          <cell r="K163" t="str">
            <v>00/00/1999</v>
          </cell>
        </row>
        <row r="164">
          <cell r="A164" t="str">
            <v>1654</v>
          </cell>
          <cell r="B164" t="str">
            <v>DEPT OF CONSUMER AFFAIRS</v>
          </cell>
          <cell r="C164" t="str">
            <v>0825</v>
          </cell>
          <cell r="D164" t="str">
            <v>BUS, CONSUMER SERV, HOUSING</v>
          </cell>
          <cell r="E164" t="str">
            <v/>
          </cell>
          <cell r="F164" t="str">
            <v>0000</v>
          </cell>
          <cell r="G164" t="str">
            <v>0000</v>
          </cell>
          <cell r="H164" t="str">
            <v>0000</v>
          </cell>
          <cell r="I164" t="str">
            <v>0000</v>
          </cell>
          <cell r="J164" t="str">
            <v>07/08/2016</v>
          </cell>
          <cell r="K164" t="str">
            <v>00/00/0000</v>
          </cell>
        </row>
        <row r="165">
          <cell r="A165" t="str">
            <v>1655</v>
          </cell>
          <cell r="B165" t="str">
            <v>DEPT OF CONSUMER AFF -ADM SEV</v>
          </cell>
          <cell r="C165" t="str">
            <v>0825</v>
          </cell>
          <cell r="D165" t="str">
            <v>BUS, CONSUMER SERV, HOUSING</v>
          </cell>
          <cell r="E165" t="str">
            <v/>
          </cell>
          <cell r="F165" t="str">
            <v>0000</v>
          </cell>
          <cell r="G165" t="str">
            <v>0000</v>
          </cell>
          <cell r="H165" t="str">
            <v>0000</v>
          </cell>
          <cell r="I165" t="str">
            <v>0000</v>
          </cell>
          <cell r="J165" t="str">
            <v>07/08/2016</v>
          </cell>
          <cell r="K165" t="str">
            <v>00/00/1999</v>
          </cell>
        </row>
        <row r="166">
          <cell r="A166" t="str">
            <v>1660</v>
          </cell>
          <cell r="B166" t="str">
            <v>DEPT CONSUMER AFF-INVESTIGATE</v>
          </cell>
          <cell r="C166" t="str">
            <v>0825</v>
          </cell>
          <cell r="D166" t="str">
            <v>BUS, CONSUMER SERV, HOUSING</v>
          </cell>
          <cell r="E166" t="str">
            <v/>
          </cell>
          <cell r="F166" t="str">
            <v>0000</v>
          </cell>
          <cell r="G166" t="str">
            <v>0000</v>
          </cell>
          <cell r="H166" t="str">
            <v>0000</v>
          </cell>
          <cell r="I166" t="str">
            <v>0000</v>
          </cell>
          <cell r="J166" t="str">
            <v>07/08/2016</v>
          </cell>
          <cell r="K166" t="str">
            <v>00/00/0000</v>
          </cell>
        </row>
        <row r="167">
          <cell r="A167" t="str">
            <v>1670</v>
          </cell>
          <cell r="B167" t="str">
            <v>DEPT CONSUMER AFF-ADMINISTN</v>
          </cell>
          <cell r="C167" t="str">
            <v>0825</v>
          </cell>
          <cell r="D167" t="str">
            <v>BUS, CONSUMER SERV, HOUSING</v>
          </cell>
          <cell r="E167" t="str">
            <v/>
          </cell>
          <cell r="F167" t="str">
            <v>0000</v>
          </cell>
          <cell r="G167" t="str">
            <v>0000</v>
          </cell>
          <cell r="H167" t="str">
            <v>0000</v>
          </cell>
          <cell r="I167" t="str">
            <v>0000</v>
          </cell>
          <cell r="J167" t="str">
            <v>10/28/2016</v>
          </cell>
          <cell r="K167" t="str">
            <v>00/00/0000</v>
          </cell>
        </row>
        <row r="168">
          <cell r="A168" t="str">
            <v>1680</v>
          </cell>
          <cell r="B168" t="str">
            <v>CONSUMER AFF-BLDG MAINT &amp; OP</v>
          </cell>
          <cell r="C168" t="str">
            <v>0825</v>
          </cell>
          <cell r="D168" t="str">
            <v>BUS, CONSUMER SERV, HOUSING</v>
          </cell>
          <cell r="E168" t="str">
            <v/>
          </cell>
          <cell r="F168" t="str">
            <v>0000</v>
          </cell>
          <cell r="G168" t="str">
            <v>0000</v>
          </cell>
          <cell r="H168" t="str">
            <v>0000</v>
          </cell>
          <cell r="I168" t="str">
            <v>0000</v>
          </cell>
          <cell r="J168" t="str">
            <v>10/28/2016</v>
          </cell>
          <cell r="K168" t="str">
            <v>00/00/0000</v>
          </cell>
        </row>
        <row r="169">
          <cell r="A169" t="str">
            <v>1690</v>
          </cell>
          <cell r="B169" t="str">
            <v>SIESMIC SAFETY COMMISSION</v>
          </cell>
          <cell r="C169" t="str">
            <v>0825</v>
          </cell>
          <cell r="D169" t="str">
            <v>BUS, CONSUMER SERV, HOUSING</v>
          </cell>
          <cell r="E169" t="str">
            <v/>
          </cell>
          <cell r="F169" t="str">
            <v>0000</v>
          </cell>
          <cell r="G169" t="str">
            <v>0000</v>
          </cell>
          <cell r="H169" t="str">
            <v>0000</v>
          </cell>
          <cell r="I169" t="str">
            <v>0000</v>
          </cell>
          <cell r="J169" t="str">
            <v>08/19/2016</v>
          </cell>
          <cell r="K169" t="str">
            <v>00/00/0000</v>
          </cell>
        </row>
        <row r="170">
          <cell r="A170" t="str">
            <v>1700</v>
          </cell>
          <cell r="B170" t="str">
            <v>DEPT FAIR EMPLOYMENT &amp; HOUSING</v>
          </cell>
          <cell r="C170" t="str">
            <v>0825</v>
          </cell>
          <cell r="D170" t="str">
            <v>BUS, CONSUMER SERV, HOUSING</v>
          </cell>
          <cell r="E170" t="str">
            <v/>
          </cell>
          <cell r="F170" t="str">
            <v>0000</v>
          </cell>
          <cell r="G170" t="str">
            <v>0000</v>
          </cell>
          <cell r="H170" t="str">
            <v>0000</v>
          </cell>
          <cell r="I170" t="str">
            <v>0000</v>
          </cell>
          <cell r="J170" t="str">
            <v>07/08/2016</v>
          </cell>
          <cell r="K170" t="str">
            <v>00/00/0000</v>
          </cell>
        </row>
        <row r="171">
          <cell r="A171" t="str">
            <v>1701</v>
          </cell>
          <cell r="B171" t="str">
            <v>BUSINESS OVERSIGHT</v>
          </cell>
          <cell r="C171" t="str">
            <v>0825</v>
          </cell>
          <cell r="D171" t="str">
            <v>BUS, CONSUMER SERV, HOUSING</v>
          </cell>
          <cell r="E171" t="str">
            <v/>
          </cell>
          <cell r="F171" t="str">
            <v>0000</v>
          </cell>
          <cell r="G171" t="str">
            <v>0000</v>
          </cell>
          <cell r="H171" t="str">
            <v>0000</v>
          </cell>
          <cell r="I171" t="str">
            <v>0000</v>
          </cell>
          <cell r="J171" t="str">
            <v>07/08/2016</v>
          </cell>
          <cell r="K171" t="str">
            <v>00/00/0000</v>
          </cell>
        </row>
        <row r="172">
          <cell r="A172" t="str">
            <v>1703</v>
          </cell>
          <cell r="B172" t="str">
            <v>CA PRIVACY PROTECTION AGENCY</v>
          </cell>
          <cell r="C172" t="str">
            <v>0825</v>
          </cell>
          <cell r="D172" t="str">
            <v>BUS CONSUMER SER HOUSING</v>
          </cell>
          <cell r="E172" t="str">
            <v/>
          </cell>
          <cell r="F172" t="str">
            <v>0000</v>
          </cell>
          <cell r="G172" t="str">
            <v>0000</v>
          </cell>
          <cell r="H172" t="str">
            <v>0000</v>
          </cell>
          <cell r="I172" t="str">
            <v>0000</v>
          </cell>
          <cell r="J172" t="str">
            <v>05/09/2022</v>
          </cell>
          <cell r="K172" t="str">
            <v>00/00/0000</v>
          </cell>
        </row>
        <row r="173">
          <cell r="A173" t="str">
            <v>1705</v>
          </cell>
          <cell r="B173" t="str">
            <v>FAIR EMPLOY AND HOUSING COMM</v>
          </cell>
          <cell r="C173" t="str">
            <v>0825</v>
          </cell>
          <cell r="D173" t="str">
            <v>BUS, CONSUMER SERV, HOUSING</v>
          </cell>
          <cell r="E173" t="str">
            <v/>
          </cell>
          <cell r="F173" t="str">
            <v>0000</v>
          </cell>
          <cell r="G173" t="str">
            <v>0000</v>
          </cell>
          <cell r="H173" t="str">
            <v>0000</v>
          </cell>
          <cell r="I173" t="str">
            <v>0000</v>
          </cell>
          <cell r="J173" t="str">
            <v>07/08/2016</v>
          </cell>
          <cell r="K173" t="str">
            <v>00/00/0000</v>
          </cell>
        </row>
        <row r="174">
          <cell r="A174" t="str">
            <v>1750</v>
          </cell>
          <cell r="B174" t="str">
            <v>HORSE RACING BOARD</v>
          </cell>
          <cell r="C174" t="str">
            <v>0825</v>
          </cell>
          <cell r="D174" t="str">
            <v>BUS, CONSUMER SERV, HOUSING</v>
          </cell>
          <cell r="E174" t="str">
            <v/>
          </cell>
          <cell r="F174" t="str">
            <v>0000</v>
          </cell>
          <cell r="G174" t="str">
            <v>0000</v>
          </cell>
          <cell r="H174" t="str">
            <v>0000</v>
          </cell>
          <cell r="I174" t="str">
            <v>0000</v>
          </cell>
          <cell r="J174" t="str">
            <v>07/08/2016</v>
          </cell>
          <cell r="K174" t="str">
            <v>00/00/0000</v>
          </cell>
        </row>
        <row r="175">
          <cell r="A175" t="str">
            <v>1790</v>
          </cell>
          <cell r="B175" t="str">
            <v>OFFICE OF STATE ARCHITECT</v>
          </cell>
          <cell r="C175" t="str">
            <v>0808</v>
          </cell>
          <cell r="D175" t="str">
            <v>GENERAL GOVERNMENT</v>
          </cell>
          <cell r="E175" t="str">
            <v/>
          </cell>
          <cell r="F175" t="str">
            <v>0000</v>
          </cell>
          <cell r="G175" t="str">
            <v>0000</v>
          </cell>
          <cell r="H175" t="str">
            <v>0000</v>
          </cell>
          <cell r="I175" t="str">
            <v>0000</v>
          </cell>
          <cell r="J175" t="str">
            <v>08/19/2016</v>
          </cell>
          <cell r="K175" t="str">
            <v>00/00/0000</v>
          </cell>
        </row>
        <row r="176">
          <cell r="A176" t="str">
            <v>1800</v>
          </cell>
          <cell r="B176" t="str">
            <v>OFFICE OF STATE PRINTING</v>
          </cell>
          <cell r="C176" t="str">
            <v>0808</v>
          </cell>
          <cell r="D176" t="str">
            <v>GENERAL GOVERNMENT</v>
          </cell>
          <cell r="E176" t="str">
            <v/>
          </cell>
          <cell r="F176" t="str">
            <v>0000</v>
          </cell>
          <cell r="G176" t="str">
            <v>0000</v>
          </cell>
          <cell r="H176" t="str">
            <v>0000</v>
          </cell>
          <cell r="I176" t="str">
            <v>0000</v>
          </cell>
          <cell r="J176" t="str">
            <v>08/19/2016</v>
          </cell>
          <cell r="K176" t="str">
            <v>00/00/0000</v>
          </cell>
        </row>
        <row r="177">
          <cell r="A177" t="str">
            <v>1820</v>
          </cell>
          <cell r="B177" t="str">
            <v>OFFICE OF PUBLIC SCHOOL CONSTR</v>
          </cell>
          <cell r="C177" t="str">
            <v>0808</v>
          </cell>
          <cell r="D177" t="str">
            <v>GENERAL GOVERNMENT</v>
          </cell>
          <cell r="E177" t="str">
            <v/>
          </cell>
          <cell r="F177" t="str">
            <v>0000</v>
          </cell>
          <cell r="G177" t="str">
            <v>0000</v>
          </cell>
          <cell r="H177" t="str">
            <v>0000</v>
          </cell>
          <cell r="I177" t="str">
            <v>0000</v>
          </cell>
          <cell r="J177" t="str">
            <v>08/19/2016</v>
          </cell>
          <cell r="K177" t="str">
            <v>00/00/0000</v>
          </cell>
        </row>
        <row r="178">
          <cell r="A178" t="str">
            <v>1830</v>
          </cell>
          <cell r="B178" t="str">
            <v>STATE ALLOCATION BOARD</v>
          </cell>
          <cell r="C178" t="str">
            <v>0825</v>
          </cell>
          <cell r="D178" t="str">
            <v>BUS, CONSUMER SERV, HOUSING</v>
          </cell>
          <cell r="E178" t="str">
            <v/>
          </cell>
          <cell r="F178" t="str">
            <v>0000</v>
          </cell>
          <cell r="G178" t="str">
            <v>0000</v>
          </cell>
          <cell r="H178" t="str">
            <v>0000</v>
          </cell>
          <cell r="I178" t="str">
            <v>0000</v>
          </cell>
          <cell r="J178" t="str">
            <v>08/19/2016</v>
          </cell>
          <cell r="K178" t="str">
            <v>00/00/0000</v>
          </cell>
        </row>
        <row r="179">
          <cell r="A179" t="str">
            <v>1860</v>
          </cell>
          <cell r="B179" t="str">
            <v>INTERGOVT PERS ACT ADVIS COUNC</v>
          </cell>
          <cell r="C179" t="str">
            <v>0825</v>
          </cell>
          <cell r="D179" t="str">
            <v>BUS, CONSUMER SERV, HOUSING</v>
          </cell>
          <cell r="E179" t="str">
            <v/>
          </cell>
          <cell r="F179" t="str">
            <v>0000</v>
          </cell>
          <cell r="G179" t="str">
            <v>0000</v>
          </cell>
          <cell r="H179" t="str">
            <v>0000</v>
          </cell>
          <cell r="I179" t="str">
            <v>0000</v>
          </cell>
          <cell r="J179" t="str">
            <v>07/08/2016</v>
          </cell>
          <cell r="K179" t="str">
            <v>00/00/0000</v>
          </cell>
        </row>
        <row r="180">
          <cell r="A180" t="str">
            <v>1880</v>
          </cell>
          <cell r="B180" t="str">
            <v>STATE PERSONNEL BOARD</v>
          </cell>
          <cell r="C180" t="str">
            <v>0825</v>
          </cell>
          <cell r="D180" t="str">
            <v>BUS, CONSUMER SERV, HOUSING</v>
          </cell>
          <cell r="E180" t="str">
            <v/>
          </cell>
          <cell r="F180" t="str">
            <v>0000</v>
          </cell>
          <cell r="G180" t="str">
            <v>0000</v>
          </cell>
          <cell r="H180" t="str">
            <v>0000</v>
          </cell>
          <cell r="I180" t="str">
            <v>0000</v>
          </cell>
          <cell r="J180" t="str">
            <v>07/08/2016</v>
          </cell>
          <cell r="K180" t="str">
            <v>00/00/1999</v>
          </cell>
        </row>
        <row r="181">
          <cell r="A181" t="str">
            <v>2000</v>
          </cell>
          <cell r="B181" t="str">
            <v>BUSINESS, TRANSP AND HOUSING</v>
          </cell>
          <cell r="C181" t="str">
            <v>0825</v>
          </cell>
          <cell r="D181" t="str">
            <v>BUS, CONSUMER SERV, HOUSING</v>
          </cell>
          <cell r="E181" t="str">
            <v/>
          </cell>
          <cell r="F181" t="str">
            <v>0000</v>
          </cell>
          <cell r="G181" t="str">
            <v>0000</v>
          </cell>
          <cell r="H181" t="str">
            <v>0000</v>
          </cell>
          <cell r="I181" t="str">
            <v>0000</v>
          </cell>
          <cell r="J181" t="str">
            <v>12/21/2016</v>
          </cell>
          <cell r="K181" t="str">
            <v>00/00/0000</v>
          </cell>
        </row>
        <row r="182">
          <cell r="A182" t="str">
            <v>2010</v>
          </cell>
          <cell r="B182" t="str">
            <v>BUSINESS AND HOUSING</v>
          </cell>
          <cell r="C182" t="str">
            <v>0825</v>
          </cell>
          <cell r="D182" t="str">
            <v>BUS, CONSUMER SERV, HOUSING</v>
          </cell>
          <cell r="E182" t="str">
            <v/>
          </cell>
          <cell r="F182" t="str">
            <v>0000</v>
          </cell>
          <cell r="G182" t="str">
            <v>0000</v>
          </cell>
          <cell r="H182" t="str">
            <v>0000</v>
          </cell>
          <cell r="I182" t="str">
            <v>0000</v>
          </cell>
          <cell r="J182" t="str">
            <v>12/21/2016</v>
          </cell>
          <cell r="K182" t="str">
            <v>00/00/0000</v>
          </cell>
        </row>
        <row r="183">
          <cell r="A183" t="str">
            <v>2020</v>
          </cell>
          <cell r="B183" t="str">
            <v>TRANSPORTATION</v>
          </cell>
          <cell r="C183" t="str">
            <v>0830</v>
          </cell>
          <cell r="D183" t="str">
            <v>TRANSPORTATION</v>
          </cell>
          <cell r="E183" t="str">
            <v/>
          </cell>
          <cell r="F183" t="str">
            <v>0000</v>
          </cell>
          <cell r="G183" t="str">
            <v>0000</v>
          </cell>
          <cell r="H183" t="str">
            <v>0000</v>
          </cell>
          <cell r="I183" t="str">
            <v>0000</v>
          </cell>
          <cell r="J183" t="str">
            <v>10/28/2016</v>
          </cell>
          <cell r="K183" t="str">
            <v>00/00/0000</v>
          </cell>
        </row>
        <row r="184">
          <cell r="A184" t="str">
            <v>2050</v>
          </cell>
          <cell r="B184" t="str">
            <v>BUS, TRANSP AND HSNG AGCY PROG</v>
          </cell>
          <cell r="C184" t="str">
            <v>0825</v>
          </cell>
          <cell r="D184" t="str">
            <v>BUS, CONSUMER SERV, HOUSING</v>
          </cell>
          <cell r="E184" t="str">
            <v/>
          </cell>
          <cell r="F184" t="str">
            <v>0000</v>
          </cell>
          <cell r="G184" t="str">
            <v>0000</v>
          </cell>
          <cell r="H184" t="str">
            <v>0000</v>
          </cell>
          <cell r="I184" t="str">
            <v>0000</v>
          </cell>
          <cell r="J184" t="str">
            <v>12/21/2016</v>
          </cell>
          <cell r="K184" t="str">
            <v>00/00/0000</v>
          </cell>
        </row>
        <row r="185">
          <cell r="A185" t="str">
            <v>2060</v>
          </cell>
          <cell r="B185" t="str">
            <v>SOLAR CAL OFFICE</v>
          </cell>
          <cell r="C185" t="str">
            <v>0825</v>
          </cell>
          <cell r="D185" t="str">
            <v>BUS, CONSUMER SERV, HOUSING</v>
          </cell>
          <cell r="E185" t="str">
            <v/>
          </cell>
          <cell r="F185" t="str">
            <v>0000</v>
          </cell>
          <cell r="G185" t="str">
            <v>0000</v>
          </cell>
          <cell r="H185" t="str">
            <v>0000</v>
          </cell>
          <cell r="I185" t="str">
            <v>0000</v>
          </cell>
          <cell r="J185" t="str">
            <v>12/21/2016</v>
          </cell>
          <cell r="K185" t="str">
            <v>00/00/0000</v>
          </cell>
        </row>
        <row r="186">
          <cell r="A186" t="str">
            <v>2070</v>
          </cell>
          <cell r="B186" t="str">
            <v>SOLAR BUSINESS OFFICE</v>
          </cell>
          <cell r="C186" t="str">
            <v>0825</v>
          </cell>
          <cell r="D186" t="str">
            <v>BUS, CONSUMER SERV, HOUSING</v>
          </cell>
          <cell r="E186" t="str">
            <v/>
          </cell>
          <cell r="F186" t="str">
            <v>0000</v>
          </cell>
          <cell r="G186" t="str">
            <v>0000</v>
          </cell>
          <cell r="H186" t="str">
            <v>0000</v>
          </cell>
          <cell r="I186" t="str">
            <v>0000</v>
          </cell>
          <cell r="J186" t="str">
            <v>12/21/2016</v>
          </cell>
          <cell r="K186" t="str">
            <v>00/00/0000</v>
          </cell>
        </row>
        <row r="187">
          <cell r="A187" t="str">
            <v>2080</v>
          </cell>
          <cell r="B187" t="str">
            <v>SOLAR AND ENERGY CONS MTG CORP</v>
          </cell>
          <cell r="C187" t="str">
            <v>0825</v>
          </cell>
          <cell r="D187" t="str">
            <v>BUS, CONSUMER SERV, HOUSING</v>
          </cell>
          <cell r="E187" t="str">
            <v/>
          </cell>
          <cell r="F187" t="str">
            <v>0000</v>
          </cell>
          <cell r="G187" t="str">
            <v>0000</v>
          </cell>
          <cell r="H187" t="str">
            <v>0000</v>
          </cell>
          <cell r="I187" t="str">
            <v>0000</v>
          </cell>
          <cell r="J187" t="str">
            <v>12/21/2016</v>
          </cell>
          <cell r="K187" t="str">
            <v>00/00/0000</v>
          </cell>
        </row>
        <row r="188">
          <cell r="A188" t="str">
            <v>2100</v>
          </cell>
          <cell r="B188" t="str">
            <v>DEPT OF ALCOHOLIC BEV CONTROL</v>
          </cell>
          <cell r="C188" t="str">
            <v>0825</v>
          </cell>
          <cell r="D188" t="str">
            <v>BUS, CONSUMER SERV, HOUSING</v>
          </cell>
          <cell r="E188" t="str">
            <v/>
          </cell>
          <cell r="F188" t="str">
            <v>0000</v>
          </cell>
          <cell r="G188" t="str">
            <v>0000</v>
          </cell>
          <cell r="H188" t="str">
            <v>0000</v>
          </cell>
          <cell r="I188" t="str">
            <v>0000</v>
          </cell>
          <cell r="J188" t="str">
            <v>12/12/2016</v>
          </cell>
          <cell r="K188" t="str">
            <v>00/00/1999</v>
          </cell>
        </row>
        <row r="189">
          <cell r="A189" t="str">
            <v>2120</v>
          </cell>
          <cell r="B189" t="str">
            <v>ALCOHOLIC BEV CTRL APPEALS BD</v>
          </cell>
          <cell r="C189" t="str">
            <v>0825</v>
          </cell>
          <cell r="D189" t="str">
            <v>BUS, CONSUMER SERV, HOUSING</v>
          </cell>
          <cell r="E189" t="str">
            <v/>
          </cell>
          <cell r="F189" t="str">
            <v>0000</v>
          </cell>
          <cell r="G189" t="str">
            <v>0000</v>
          </cell>
          <cell r="H189" t="str">
            <v>0000</v>
          </cell>
          <cell r="I189" t="str">
            <v>0000</v>
          </cell>
          <cell r="J189" t="str">
            <v>12/12/2016</v>
          </cell>
          <cell r="K189" t="str">
            <v>00/00/1999</v>
          </cell>
        </row>
        <row r="190">
          <cell r="A190" t="str">
            <v>2140</v>
          </cell>
          <cell r="B190" t="str">
            <v>STATE BANKING DEPARTMENT</v>
          </cell>
          <cell r="C190" t="str">
            <v>0825</v>
          </cell>
          <cell r="D190" t="str">
            <v>BUS, CONSUMER SERV, HOUSING</v>
          </cell>
          <cell r="E190" t="str">
            <v/>
          </cell>
          <cell r="F190" t="str">
            <v>0000</v>
          </cell>
          <cell r="G190" t="str">
            <v>0000</v>
          </cell>
          <cell r="H190" t="str">
            <v>0000</v>
          </cell>
          <cell r="I190" t="str">
            <v>0000</v>
          </cell>
          <cell r="J190" t="str">
            <v>12/21/2016</v>
          </cell>
          <cell r="K190" t="str">
            <v>00/00/0000</v>
          </cell>
        </row>
        <row r="191">
          <cell r="A191" t="str">
            <v>2150</v>
          </cell>
          <cell r="B191" t="str">
            <v>FINANCIAL INSTITUTIONS</v>
          </cell>
          <cell r="C191" t="str">
            <v>0825</v>
          </cell>
          <cell r="D191" t="str">
            <v>ADD BACK TO POST PY REVERSAL</v>
          </cell>
          <cell r="E191" t="str">
            <v>DELETE 16/17</v>
          </cell>
          <cell r="F191" t="str">
            <v>0000</v>
          </cell>
          <cell r="G191" t="str">
            <v>0000</v>
          </cell>
          <cell r="H191" t="str">
            <v>0000</v>
          </cell>
          <cell r="I191" t="str">
            <v>0000</v>
          </cell>
          <cell r="J191" t="str">
            <v>08/18/2016</v>
          </cell>
          <cell r="K191" t="str">
            <v>00/00/0000</v>
          </cell>
        </row>
        <row r="192">
          <cell r="A192" t="str">
            <v>2180</v>
          </cell>
          <cell r="B192" t="str">
            <v>DEPART OF CORPORATIONS</v>
          </cell>
          <cell r="C192" t="str">
            <v>0825</v>
          </cell>
          <cell r="D192" t="str">
            <v>ADD BACK TO POST PY REVERSAL</v>
          </cell>
          <cell r="E192" t="str">
            <v>DELETE 16/17</v>
          </cell>
          <cell r="F192" t="str">
            <v>0000</v>
          </cell>
          <cell r="G192" t="str">
            <v>0000</v>
          </cell>
          <cell r="H192" t="str">
            <v>0000</v>
          </cell>
          <cell r="I192" t="str">
            <v>0000</v>
          </cell>
          <cell r="J192" t="str">
            <v>08/24/2016</v>
          </cell>
          <cell r="K192" t="str">
            <v>00/00/0000</v>
          </cell>
        </row>
        <row r="193">
          <cell r="A193" t="str">
            <v>2190</v>
          </cell>
          <cell r="B193" t="str">
            <v>MAJOR MEDICAL INSURANCE BOARD</v>
          </cell>
          <cell r="C193" t="str">
            <v>0825</v>
          </cell>
          <cell r="D193" t="str">
            <v>BUS, CONSUMER SERV, HOUSING</v>
          </cell>
          <cell r="E193" t="str">
            <v/>
          </cell>
          <cell r="F193" t="str">
            <v>0000</v>
          </cell>
          <cell r="G193" t="str">
            <v>0000</v>
          </cell>
          <cell r="H193" t="str">
            <v>0000</v>
          </cell>
          <cell r="I193" t="str">
            <v>0000</v>
          </cell>
          <cell r="J193" t="str">
            <v>12/21/2016</v>
          </cell>
          <cell r="K193" t="str">
            <v>00/00/0000</v>
          </cell>
        </row>
        <row r="194">
          <cell r="A194" t="str">
            <v>2200</v>
          </cell>
          <cell r="B194" t="str">
            <v>DEPARTMENT OF COMMERCE</v>
          </cell>
          <cell r="C194" t="str">
            <v>0825</v>
          </cell>
          <cell r="D194" t="str">
            <v>BUS, CONSUMER SERV, HOUSING</v>
          </cell>
          <cell r="E194" t="str">
            <v/>
          </cell>
          <cell r="F194" t="str">
            <v>0000</v>
          </cell>
          <cell r="G194" t="str">
            <v>0000</v>
          </cell>
          <cell r="H194" t="str">
            <v>0000</v>
          </cell>
          <cell r="I194" t="str">
            <v>0000</v>
          </cell>
          <cell r="J194" t="str">
            <v>12/21/2016</v>
          </cell>
          <cell r="K194" t="str">
            <v>00/00/0000</v>
          </cell>
        </row>
        <row r="195">
          <cell r="A195" t="str">
            <v>2220</v>
          </cell>
          <cell r="B195" t="str">
            <v>OFFICE OF SMALL BUSINESS DEVEL</v>
          </cell>
          <cell r="C195" t="str">
            <v>0825</v>
          </cell>
          <cell r="D195" t="str">
            <v>BUS, CONSUMER SERV, HOUSING</v>
          </cell>
          <cell r="E195" t="str">
            <v/>
          </cell>
          <cell r="F195" t="str">
            <v>0000</v>
          </cell>
          <cell r="G195" t="str">
            <v>0000</v>
          </cell>
          <cell r="H195" t="str">
            <v>0000</v>
          </cell>
          <cell r="I195" t="str">
            <v>0000</v>
          </cell>
          <cell r="J195" t="str">
            <v>12/21/2016</v>
          </cell>
          <cell r="K195" t="str">
            <v>00/00/0000</v>
          </cell>
        </row>
        <row r="196">
          <cell r="A196" t="str">
            <v>2222</v>
          </cell>
          <cell r="B196" t="str">
            <v>ST ASST FD FOR ENTERPRISE</v>
          </cell>
          <cell r="C196" t="str">
            <v>0825</v>
          </cell>
          <cell r="D196" t="str">
            <v>BUS, CONSUMER SERV, HOUSING</v>
          </cell>
          <cell r="E196" t="str">
            <v/>
          </cell>
          <cell r="F196" t="str">
            <v>0000</v>
          </cell>
          <cell r="G196" t="str">
            <v>0000</v>
          </cell>
          <cell r="H196" t="str">
            <v>0000</v>
          </cell>
          <cell r="I196" t="str">
            <v>0000</v>
          </cell>
          <cell r="J196" t="str">
            <v>12/21/2016</v>
          </cell>
          <cell r="K196" t="str">
            <v>00/00/0000</v>
          </cell>
        </row>
        <row r="197">
          <cell r="A197" t="str">
            <v>2225</v>
          </cell>
          <cell r="B197" t="str">
            <v>UNITARY FUND PROGRAMS</v>
          </cell>
          <cell r="C197" t="str">
            <v>0825</v>
          </cell>
          <cell r="D197" t="str">
            <v>BUS, CONSUMER SERV, HOUSING</v>
          </cell>
          <cell r="E197" t="str">
            <v/>
          </cell>
          <cell r="F197" t="str">
            <v>0000</v>
          </cell>
          <cell r="G197" t="str">
            <v>0000</v>
          </cell>
          <cell r="H197" t="str">
            <v>0000</v>
          </cell>
          <cell r="I197" t="str">
            <v>0000</v>
          </cell>
          <cell r="J197" t="str">
            <v>12/21/2016</v>
          </cell>
          <cell r="K197" t="str">
            <v>00/00/0000</v>
          </cell>
        </row>
        <row r="198">
          <cell r="A198" t="str">
            <v>2230</v>
          </cell>
          <cell r="B198" t="str">
            <v>CA INDTRL DEV FINCL ADVRY COMM</v>
          </cell>
          <cell r="C198" t="str">
            <v>0825</v>
          </cell>
          <cell r="D198" t="str">
            <v>BUS, CONSUMER SERV, HOUSING</v>
          </cell>
          <cell r="E198" t="str">
            <v/>
          </cell>
          <cell r="F198" t="str">
            <v>0000</v>
          </cell>
          <cell r="G198" t="str">
            <v>0000</v>
          </cell>
          <cell r="H198" t="str">
            <v>0000</v>
          </cell>
          <cell r="I198" t="str">
            <v>0000</v>
          </cell>
          <cell r="J198" t="str">
            <v>12/21/2016</v>
          </cell>
          <cell r="K198" t="str">
            <v>07/01/1985</v>
          </cell>
        </row>
        <row r="199">
          <cell r="A199" t="str">
            <v>2235</v>
          </cell>
          <cell r="B199" t="str">
            <v>CA HOME LOAN MORTGAGE ASSN</v>
          </cell>
          <cell r="C199" t="str">
            <v>0825</v>
          </cell>
          <cell r="D199" t="str">
            <v>BUS, CONSUMER SERV, HOUSING</v>
          </cell>
          <cell r="E199" t="str">
            <v/>
          </cell>
          <cell r="F199" t="str">
            <v>0000</v>
          </cell>
          <cell r="G199" t="str">
            <v>0000</v>
          </cell>
          <cell r="H199" t="str">
            <v>0000</v>
          </cell>
          <cell r="I199" t="str">
            <v>0000</v>
          </cell>
          <cell r="J199" t="str">
            <v>12/21/2016</v>
          </cell>
          <cell r="K199" t="str">
            <v>00/00/0000</v>
          </cell>
        </row>
        <row r="200">
          <cell r="A200" t="str">
            <v>2240</v>
          </cell>
          <cell r="B200" t="str">
            <v>DEPT-HOUSING/COMMUNITY DEVEL</v>
          </cell>
          <cell r="C200" t="str">
            <v>0825</v>
          </cell>
          <cell r="D200" t="str">
            <v>BUS, CONSUMER SERV, HOUSING</v>
          </cell>
          <cell r="E200" t="str">
            <v/>
          </cell>
          <cell r="F200" t="str">
            <v>0000</v>
          </cell>
          <cell r="G200" t="str">
            <v>0000</v>
          </cell>
          <cell r="H200" t="str">
            <v>0000</v>
          </cell>
          <cell r="I200" t="str">
            <v>0000</v>
          </cell>
          <cell r="J200" t="str">
            <v>12/12/2016</v>
          </cell>
          <cell r="K200" t="str">
            <v>00/00/1999</v>
          </cell>
        </row>
        <row r="201">
          <cell r="A201" t="str">
            <v>2245</v>
          </cell>
          <cell r="B201" t="str">
            <v>CALIFORNIA HOUSING FINANCE AGY</v>
          </cell>
          <cell r="C201" t="str">
            <v>0825</v>
          </cell>
          <cell r="D201" t="str">
            <v>BUS, CONSUMER SERV, HOUSING</v>
          </cell>
          <cell r="E201" t="str">
            <v/>
          </cell>
          <cell r="F201" t="str">
            <v>0000</v>
          </cell>
          <cell r="G201" t="str">
            <v>0000</v>
          </cell>
          <cell r="H201" t="str">
            <v>0000</v>
          </cell>
          <cell r="I201" t="str">
            <v>0000</v>
          </cell>
          <cell r="J201" t="str">
            <v>08/19/2016</v>
          </cell>
          <cell r="K201" t="str">
            <v>00/00/0000</v>
          </cell>
        </row>
        <row r="202">
          <cell r="A202" t="str">
            <v>2265</v>
          </cell>
          <cell r="B202" t="str">
            <v>CALIFORNIA HOUSING INSURANCE</v>
          </cell>
          <cell r="C202" t="str">
            <v>0825</v>
          </cell>
          <cell r="D202" t="str">
            <v>BUS, CONSUMER SERV, HOUSING</v>
          </cell>
          <cell r="E202" t="str">
            <v/>
          </cell>
          <cell r="F202" t="str">
            <v>0000</v>
          </cell>
          <cell r="G202" t="str">
            <v>0000</v>
          </cell>
          <cell r="H202" t="str">
            <v>0000</v>
          </cell>
          <cell r="I202" t="str">
            <v>0000</v>
          </cell>
          <cell r="J202" t="str">
            <v>12/21/2016</v>
          </cell>
          <cell r="K202" t="str">
            <v>00/00/0000</v>
          </cell>
        </row>
        <row r="203">
          <cell r="A203" t="str">
            <v>2270</v>
          </cell>
          <cell r="B203" t="str">
            <v>MORTGAGE BOND ALLOC COMMITTEE</v>
          </cell>
          <cell r="C203" t="str">
            <v>0825</v>
          </cell>
          <cell r="D203" t="str">
            <v>BUS, CONSUMER SERV, HOUSING</v>
          </cell>
          <cell r="E203" t="str">
            <v/>
          </cell>
          <cell r="F203" t="str">
            <v>0000</v>
          </cell>
          <cell r="G203" t="str">
            <v>0000</v>
          </cell>
          <cell r="H203" t="str">
            <v>0000</v>
          </cell>
          <cell r="I203" t="str">
            <v>0000</v>
          </cell>
          <cell r="J203" t="str">
            <v>12/21/2016</v>
          </cell>
          <cell r="K203" t="str">
            <v>07/01/1985</v>
          </cell>
        </row>
        <row r="204">
          <cell r="A204" t="str">
            <v>2290</v>
          </cell>
          <cell r="B204" t="str">
            <v>DEPARTMENT OF INSURANCE</v>
          </cell>
          <cell r="C204" t="str">
            <v>0825</v>
          </cell>
          <cell r="D204" t="str">
            <v>BUS, CONSUMER SERV, HOUSING</v>
          </cell>
          <cell r="E204" t="str">
            <v/>
          </cell>
          <cell r="F204" t="str">
            <v>0000</v>
          </cell>
          <cell r="G204" t="str">
            <v>0000</v>
          </cell>
          <cell r="H204" t="str">
            <v>0000</v>
          </cell>
          <cell r="I204" t="str">
            <v>0000</v>
          </cell>
          <cell r="J204" t="str">
            <v>12/21/2016</v>
          </cell>
          <cell r="K204" t="str">
            <v>00/00/1999</v>
          </cell>
        </row>
        <row r="205">
          <cell r="A205" t="str">
            <v>2295</v>
          </cell>
          <cell r="B205" t="str">
            <v>INSURANCE ADVISORY OFFICE</v>
          </cell>
          <cell r="C205" t="str">
            <v>0825</v>
          </cell>
          <cell r="D205" t="str">
            <v>BUS, CONSUMER SERV, HOUSING</v>
          </cell>
          <cell r="E205" t="str">
            <v/>
          </cell>
          <cell r="F205" t="str">
            <v>0000</v>
          </cell>
          <cell r="G205" t="str">
            <v>0000</v>
          </cell>
          <cell r="H205" t="str">
            <v>0000</v>
          </cell>
          <cell r="I205" t="str">
            <v>0000</v>
          </cell>
          <cell r="J205" t="str">
            <v>12/21/2016</v>
          </cell>
          <cell r="K205" t="str">
            <v>00/00/0000</v>
          </cell>
        </row>
        <row r="206">
          <cell r="A206" t="str">
            <v>2320</v>
          </cell>
          <cell r="B206" t="str">
            <v>DEPARTMENT OF REAL ESTATE</v>
          </cell>
          <cell r="C206" t="str">
            <v>0825</v>
          </cell>
          <cell r="D206" t="str">
            <v>BUS, CONSUMER SERV, HOUSING</v>
          </cell>
          <cell r="E206" t="str">
            <v/>
          </cell>
          <cell r="F206" t="str">
            <v>0000</v>
          </cell>
          <cell r="G206" t="str">
            <v>0000</v>
          </cell>
          <cell r="H206" t="str">
            <v>0000</v>
          </cell>
          <cell r="I206" t="str">
            <v>0000</v>
          </cell>
          <cell r="J206" t="str">
            <v>12/20/2018</v>
          </cell>
          <cell r="K206" t="str">
            <v>00/00/0000</v>
          </cell>
        </row>
        <row r="207">
          <cell r="A207" t="str">
            <v>2340</v>
          </cell>
          <cell r="B207" t="str">
            <v>DEPARTMENT OF SAVINGS AND LOAN</v>
          </cell>
          <cell r="C207" t="str">
            <v>0825</v>
          </cell>
          <cell r="D207" t="str">
            <v>BUS, CONSUMER SERV, HOUSING</v>
          </cell>
          <cell r="E207" t="str">
            <v/>
          </cell>
          <cell r="F207" t="str">
            <v>0000</v>
          </cell>
          <cell r="G207" t="str">
            <v>0000</v>
          </cell>
          <cell r="H207" t="str">
            <v>0000</v>
          </cell>
          <cell r="I207" t="str">
            <v>0000</v>
          </cell>
          <cell r="J207" t="str">
            <v>12/21/2016</v>
          </cell>
          <cell r="K207" t="str">
            <v>00/00/0000</v>
          </cell>
        </row>
        <row r="208">
          <cell r="A208" t="str">
            <v>2400</v>
          </cell>
          <cell r="B208" t="str">
            <v>DEPT. OF MANAGED HEALTH CARE</v>
          </cell>
          <cell r="C208" t="str">
            <v>0825</v>
          </cell>
          <cell r="D208" t="str">
            <v>BUS, CONSUMER SERV, HOUSING</v>
          </cell>
          <cell r="E208" t="str">
            <v/>
          </cell>
          <cell r="F208" t="str">
            <v>0000</v>
          </cell>
          <cell r="G208" t="str">
            <v>0000</v>
          </cell>
          <cell r="H208" t="str">
            <v>0000</v>
          </cell>
          <cell r="I208" t="str">
            <v>0000</v>
          </cell>
          <cell r="J208" t="str">
            <v>12/21/2016</v>
          </cell>
          <cell r="K208" t="str">
            <v>00/00/0000</v>
          </cell>
        </row>
        <row r="209">
          <cell r="A209" t="str">
            <v>2500</v>
          </cell>
          <cell r="B209" t="str">
            <v>TRANSPORTATION</v>
          </cell>
          <cell r="C209" t="str">
            <v>0830</v>
          </cell>
          <cell r="D209" t="str">
            <v>TRANSPORTATION</v>
          </cell>
          <cell r="E209" t="str">
            <v/>
          </cell>
          <cell r="F209" t="str">
            <v>0000</v>
          </cell>
          <cell r="G209" t="str">
            <v>0000</v>
          </cell>
          <cell r="H209" t="str">
            <v>0000</v>
          </cell>
          <cell r="I209" t="str">
            <v>0000</v>
          </cell>
          <cell r="J209" t="str">
            <v>08/18/2017</v>
          </cell>
          <cell r="K209" t="str">
            <v>00/00/0000</v>
          </cell>
        </row>
        <row r="210">
          <cell r="A210" t="str">
            <v>2600</v>
          </cell>
          <cell r="B210" t="str">
            <v>CA TRANSPORTATION COMM</v>
          </cell>
          <cell r="C210" t="str">
            <v>0830</v>
          </cell>
          <cell r="D210" t="str">
            <v>TRANSPORTATION</v>
          </cell>
          <cell r="E210" t="str">
            <v/>
          </cell>
          <cell r="F210" t="str">
            <v>0000</v>
          </cell>
          <cell r="G210" t="str">
            <v>0000</v>
          </cell>
          <cell r="H210" t="str">
            <v>0000</v>
          </cell>
          <cell r="I210" t="str">
            <v>0000</v>
          </cell>
          <cell r="J210" t="str">
            <v>11/04/2016</v>
          </cell>
          <cell r="K210" t="str">
            <v>00/00/1999</v>
          </cell>
        </row>
        <row r="211">
          <cell r="A211" t="str">
            <v>2640</v>
          </cell>
          <cell r="B211" t="str">
            <v>STATE TRANSIT ASSISTANCE</v>
          </cell>
          <cell r="C211" t="str">
            <v>0830</v>
          </cell>
          <cell r="D211" t="str">
            <v>TRANSPORTATION</v>
          </cell>
          <cell r="E211" t="str">
            <v/>
          </cell>
          <cell r="F211" t="str">
            <v>0000</v>
          </cell>
          <cell r="G211" t="str">
            <v>0000</v>
          </cell>
          <cell r="H211" t="str">
            <v>0000</v>
          </cell>
          <cell r="I211" t="str">
            <v>0000</v>
          </cell>
          <cell r="J211" t="str">
            <v>08/19/2016</v>
          </cell>
          <cell r="K211" t="str">
            <v>00/00/1999</v>
          </cell>
        </row>
        <row r="212">
          <cell r="A212" t="str">
            <v>2660</v>
          </cell>
          <cell r="B212" t="str">
            <v>DEPT OF TRANSPORTATION</v>
          </cell>
          <cell r="C212" t="str">
            <v>0830</v>
          </cell>
          <cell r="D212" t="str">
            <v>TRANSPORTATION</v>
          </cell>
          <cell r="E212" t="str">
            <v/>
          </cell>
          <cell r="F212" t="str">
            <v>0000</v>
          </cell>
          <cell r="G212" t="str">
            <v>0000</v>
          </cell>
          <cell r="H212" t="str">
            <v>0000</v>
          </cell>
          <cell r="I212" t="str">
            <v>0000</v>
          </cell>
          <cell r="J212" t="str">
            <v>10/28/2016</v>
          </cell>
          <cell r="K212" t="str">
            <v>00/00/0000</v>
          </cell>
        </row>
        <row r="213">
          <cell r="A213" t="str">
            <v>2665</v>
          </cell>
          <cell r="B213" t="str">
            <v>HIGH SPEED RAIL AUTHORITY</v>
          </cell>
          <cell r="C213" t="str">
            <v>0830</v>
          </cell>
          <cell r="D213" t="str">
            <v>TRANSPORTATION</v>
          </cell>
          <cell r="E213" t="str">
            <v/>
          </cell>
          <cell r="F213" t="str">
            <v>0000</v>
          </cell>
          <cell r="G213" t="str">
            <v>0000</v>
          </cell>
          <cell r="H213" t="str">
            <v>0000</v>
          </cell>
          <cell r="I213" t="str">
            <v>0000</v>
          </cell>
          <cell r="J213" t="str">
            <v>10/28/2016</v>
          </cell>
          <cell r="K213" t="str">
            <v>00/00/0000</v>
          </cell>
        </row>
        <row r="214">
          <cell r="A214" t="str">
            <v>2670</v>
          </cell>
          <cell r="B214" t="str">
            <v>BD OF PILOT COMMISSIONERS-SF</v>
          </cell>
          <cell r="C214" t="str">
            <v>0830</v>
          </cell>
          <cell r="D214" t="str">
            <v>TRANSPORTATION</v>
          </cell>
          <cell r="E214" t="str">
            <v/>
          </cell>
          <cell r="F214" t="str">
            <v>0000</v>
          </cell>
          <cell r="G214" t="str">
            <v>0000</v>
          </cell>
          <cell r="H214" t="str">
            <v>0000</v>
          </cell>
          <cell r="I214" t="str">
            <v>0000</v>
          </cell>
          <cell r="J214" t="str">
            <v>08/03/2017</v>
          </cell>
          <cell r="K214" t="str">
            <v>00/00/0000</v>
          </cell>
        </row>
        <row r="215">
          <cell r="A215" t="str">
            <v>2700</v>
          </cell>
          <cell r="B215" t="str">
            <v>OFFICE OF TRAFFIC SAFETY</v>
          </cell>
          <cell r="C215" t="str">
            <v>0830</v>
          </cell>
          <cell r="D215" t="str">
            <v>TRANSPORTATION</v>
          </cell>
          <cell r="E215" t="str">
            <v>MERGED W/0521-ADD 4 PY ACCR RV</v>
          </cell>
          <cell r="F215" t="str">
            <v>0000</v>
          </cell>
          <cell r="G215" t="str">
            <v>0000</v>
          </cell>
          <cell r="H215" t="str">
            <v>0000</v>
          </cell>
          <cell r="I215" t="str">
            <v>0000</v>
          </cell>
          <cell r="J215" t="str">
            <v>09/28/2016</v>
          </cell>
          <cell r="K215" t="str">
            <v>00/00/0000</v>
          </cell>
        </row>
        <row r="216">
          <cell r="A216" t="str">
            <v>2720</v>
          </cell>
          <cell r="B216" t="str">
            <v>DEPT OF CAL HIGHWAY PATROL</v>
          </cell>
          <cell r="C216" t="str">
            <v>0830</v>
          </cell>
          <cell r="D216" t="str">
            <v>TRANSPORTATION</v>
          </cell>
          <cell r="E216" t="str">
            <v/>
          </cell>
          <cell r="F216" t="str">
            <v>0000</v>
          </cell>
          <cell r="G216" t="str">
            <v>0000</v>
          </cell>
          <cell r="H216" t="str">
            <v>0000</v>
          </cell>
          <cell r="I216" t="str">
            <v>0000</v>
          </cell>
          <cell r="J216" t="str">
            <v>10/28/2016</v>
          </cell>
          <cell r="K216" t="str">
            <v>00/00/1999</v>
          </cell>
        </row>
        <row r="217">
          <cell r="A217" t="str">
            <v>2740</v>
          </cell>
          <cell r="B217" t="str">
            <v>DEPARTMENT OF MOTOR VEHICLES</v>
          </cell>
          <cell r="C217" t="str">
            <v>0830</v>
          </cell>
          <cell r="D217" t="str">
            <v>TRANSPORTATION</v>
          </cell>
          <cell r="E217" t="str">
            <v/>
          </cell>
          <cell r="F217" t="str">
            <v>0000</v>
          </cell>
          <cell r="G217" t="str">
            <v>0000</v>
          </cell>
          <cell r="H217" t="str">
            <v>0000</v>
          </cell>
          <cell r="I217" t="str">
            <v>0000</v>
          </cell>
          <cell r="J217" t="str">
            <v>10/28/2016</v>
          </cell>
          <cell r="K217" t="str">
            <v>00/00/0000</v>
          </cell>
        </row>
        <row r="218">
          <cell r="A218" t="str">
            <v>2780</v>
          </cell>
          <cell r="B218" t="str">
            <v>STEPHEN P TEALE DATA CENTER</v>
          </cell>
          <cell r="C218" t="str">
            <v>0825</v>
          </cell>
          <cell r="D218" t="str">
            <v>BUS, CONSUMER SERV, HOUSING</v>
          </cell>
          <cell r="E218" t="str">
            <v/>
          </cell>
          <cell r="F218" t="str">
            <v>0000</v>
          </cell>
          <cell r="G218" t="str">
            <v>0000</v>
          </cell>
          <cell r="H218" t="str">
            <v>0000</v>
          </cell>
          <cell r="I218" t="str">
            <v>0000</v>
          </cell>
          <cell r="J218" t="str">
            <v>12/21/2016</v>
          </cell>
          <cell r="K218" t="str">
            <v>00/00/0000</v>
          </cell>
        </row>
        <row r="219">
          <cell r="A219" t="str">
            <v>2900</v>
          </cell>
          <cell r="B219" t="str">
            <v>TRADE AND COMMERCE</v>
          </cell>
          <cell r="C219" t="str">
            <v>0825</v>
          </cell>
          <cell r="D219" t="str">
            <v>BUS, CONSUMER SERV, HOUSING</v>
          </cell>
          <cell r="E219" t="str">
            <v/>
          </cell>
          <cell r="F219" t="str">
            <v>0000</v>
          </cell>
          <cell r="G219" t="str">
            <v>0000</v>
          </cell>
          <cell r="H219" t="str">
            <v>0000</v>
          </cell>
          <cell r="I219" t="str">
            <v>0000</v>
          </cell>
          <cell r="J219" t="str">
            <v>12/21/2016</v>
          </cell>
          <cell r="K219" t="str">
            <v>00/00/0000</v>
          </cell>
        </row>
        <row r="220">
          <cell r="A220" t="str">
            <v>2920</v>
          </cell>
          <cell r="B220" t="str">
            <v>TECHNOLOGY TRADE &amp; COMMERCE AG</v>
          </cell>
          <cell r="C220" t="str">
            <v>0825</v>
          </cell>
          <cell r="D220" t="str">
            <v>BUS, CONSUMER SERV, HOUSING</v>
          </cell>
          <cell r="E220" t="str">
            <v/>
          </cell>
          <cell r="F220" t="str">
            <v>0000</v>
          </cell>
          <cell r="G220" t="str">
            <v>0000</v>
          </cell>
          <cell r="H220" t="str">
            <v>0000</v>
          </cell>
          <cell r="I220" t="str">
            <v>0000</v>
          </cell>
          <cell r="J220" t="str">
            <v>12/21/2016</v>
          </cell>
          <cell r="K220" t="str">
            <v>00/00/0000</v>
          </cell>
        </row>
        <row r="221">
          <cell r="A221" t="str">
            <v>3000</v>
          </cell>
          <cell r="B221" t="str">
            <v>NATURAL RESOURCES</v>
          </cell>
          <cell r="C221" t="str">
            <v>0820</v>
          </cell>
          <cell r="D221" t="str">
            <v>RESOURCES</v>
          </cell>
          <cell r="E221" t="str">
            <v/>
          </cell>
          <cell r="F221" t="str">
            <v>0000</v>
          </cell>
          <cell r="G221" t="str">
            <v>0000</v>
          </cell>
          <cell r="H221" t="str">
            <v>0000</v>
          </cell>
          <cell r="I221" t="str">
            <v>0000</v>
          </cell>
          <cell r="J221" t="str">
            <v>08/25/2010</v>
          </cell>
          <cell r="K221" t="str">
            <v>00/00/0000</v>
          </cell>
        </row>
        <row r="222">
          <cell r="A222" t="str">
            <v>3100</v>
          </cell>
          <cell r="B222" t="str">
            <v>EXPOSITION PARK</v>
          </cell>
          <cell r="C222" t="str">
            <v>0820</v>
          </cell>
          <cell r="D222" t="str">
            <v>RESOURCES</v>
          </cell>
          <cell r="E222" t="str">
            <v/>
          </cell>
          <cell r="F222" t="str">
            <v>0000</v>
          </cell>
          <cell r="G222" t="str">
            <v>0000</v>
          </cell>
          <cell r="H222" t="str">
            <v>0000</v>
          </cell>
          <cell r="I222" t="str">
            <v>0000</v>
          </cell>
          <cell r="J222" t="str">
            <v>10/17/2018</v>
          </cell>
          <cell r="K222" t="str">
            <v>00/00/0000</v>
          </cell>
        </row>
        <row r="223">
          <cell r="A223" t="str">
            <v>3105</v>
          </cell>
          <cell r="B223" t="str">
            <v>CALIFORNIA AFRO-AMERICAN MUSEU</v>
          </cell>
          <cell r="C223" t="str">
            <v>0820</v>
          </cell>
          <cell r="D223" t="str">
            <v>RESOURCES</v>
          </cell>
          <cell r="E223" t="str">
            <v/>
          </cell>
          <cell r="F223" t="str">
            <v>0000</v>
          </cell>
          <cell r="G223" t="str">
            <v>0000</v>
          </cell>
          <cell r="H223" t="str">
            <v>0000</v>
          </cell>
          <cell r="I223" t="str">
            <v>0000</v>
          </cell>
          <cell r="J223" t="str">
            <v>09/05/2014</v>
          </cell>
          <cell r="K223" t="str">
            <v>00/00/0000</v>
          </cell>
        </row>
        <row r="224">
          <cell r="A224" t="str">
            <v>3110</v>
          </cell>
          <cell r="B224" t="str">
            <v>SPECIAL RESOURCES PROGRAMS</v>
          </cell>
          <cell r="C224" t="str">
            <v>0820</v>
          </cell>
          <cell r="D224" t="str">
            <v>RESOURCES</v>
          </cell>
          <cell r="E224" t="str">
            <v/>
          </cell>
          <cell r="F224" t="str">
            <v>0000</v>
          </cell>
          <cell r="G224" t="str">
            <v>0000</v>
          </cell>
          <cell r="H224" t="str">
            <v>0000</v>
          </cell>
          <cell r="I224" t="str">
            <v>0000</v>
          </cell>
          <cell r="J224" t="str">
            <v>07/11/2006</v>
          </cell>
          <cell r="K224" t="str">
            <v>00/00/1999</v>
          </cell>
        </row>
        <row r="225">
          <cell r="A225" t="str">
            <v>3125</v>
          </cell>
          <cell r="B225" t="str">
            <v>CALIF TAHOE CONSERVANCY</v>
          </cell>
          <cell r="C225" t="str">
            <v>0820</v>
          </cell>
          <cell r="D225" t="str">
            <v>RESOURCES</v>
          </cell>
          <cell r="E225" t="str">
            <v/>
          </cell>
          <cell r="F225" t="str">
            <v>0000</v>
          </cell>
          <cell r="G225" t="str">
            <v>0000</v>
          </cell>
          <cell r="H225" t="str">
            <v>0000</v>
          </cell>
          <cell r="I225" t="str">
            <v>0000</v>
          </cell>
          <cell r="J225" t="str">
            <v>04/18/1988</v>
          </cell>
          <cell r="K225" t="str">
            <v>00/00/1999</v>
          </cell>
        </row>
        <row r="226">
          <cell r="A226" t="str">
            <v>3130</v>
          </cell>
          <cell r="B226" t="str">
            <v>WATERWAYS MANAGEMENT PLANNING</v>
          </cell>
          <cell r="C226" t="str">
            <v>0820</v>
          </cell>
          <cell r="D226" t="str">
            <v>RESOURCES</v>
          </cell>
          <cell r="E226" t="str">
            <v/>
          </cell>
          <cell r="F226" t="str">
            <v>0000</v>
          </cell>
          <cell r="G226" t="str">
            <v>0000</v>
          </cell>
          <cell r="H226" t="str">
            <v>0000</v>
          </cell>
          <cell r="I226" t="str">
            <v>0000</v>
          </cell>
          <cell r="J226" t="str">
            <v>99/99/9999</v>
          </cell>
          <cell r="K226" t="str">
            <v>00/00/0000</v>
          </cell>
        </row>
        <row r="227">
          <cell r="A227" t="str">
            <v>3140</v>
          </cell>
          <cell r="B227" t="str">
            <v>SEA GRANT PROGRAM</v>
          </cell>
          <cell r="C227" t="str">
            <v>0820</v>
          </cell>
          <cell r="D227" t="str">
            <v>RESOURCES</v>
          </cell>
          <cell r="E227" t="str">
            <v/>
          </cell>
          <cell r="F227" t="str">
            <v>0000</v>
          </cell>
          <cell r="G227" t="str">
            <v>0000</v>
          </cell>
          <cell r="H227" t="str">
            <v>0000</v>
          </cell>
          <cell r="I227" t="str">
            <v>0000</v>
          </cell>
          <cell r="J227" t="str">
            <v>99/99/9999</v>
          </cell>
          <cell r="K227" t="str">
            <v>00/00/0000</v>
          </cell>
        </row>
        <row r="228">
          <cell r="A228" t="str">
            <v>3150</v>
          </cell>
          <cell r="B228" t="str">
            <v>CALIF TAHOE REGIONAL PLANNING</v>
          </cell>
          <cell r="C228" t="str">
            <v>0820</v>
          </cell>
          <cell r="D228" t="str">
            <v>RESOURCES</v>
          </cell>
          <cell r="E228" t="str">
            <v/>
          </cell>
          <cell r="F228" t="str">
            <v>0000</v>
          </cell>
          <cell r="G228" t="str">
            <v>0000</v>
          </cell>
          <cell r="H228" t="str">
            <v>0000</v>
          </cell>
          <cell r="I228" t="str">
            <v>0000</v>
          </cell>
          <cell r="J228" t="str">
            <v>07/11/2006</v>
          </cell>
          <cell r="K228" t="str">
            <v>00/00/0000</v>
          </cell>
        </row>
        <row r="229">
          <cell r="A229" t="str">
            <v>3180</v>
          </cell>
          <cell r="B229" t="str">
            <v>GEOTHERMAL RESOURCES DEV PRGMS</v>
          </cell>
          <cell r="C229" t="str">
            <v>0820</v>
          </cell>
          <cell r="D229" t="str">
            <v>RESOURCES</v>
          </cell>
          <cell r="E229" t="str">
            <v/>
          </cell>
          <cell r="F229" t="str">
            <v>0000</v>
          </cell>
          <cell r="G229" t="str">
            <v>0000</v>
          </cell>
          <cell r="H229" t="str">
            <v>0000</v>
          </cell>
          <cell r="I229" t="str">
            <v>0000</v>
          </cell>
          <cell r="J229" t="str">
            <v>08/03/2017</v>
          </cell>
          <cell r="K229" t="str">
            <v>00/00/0000</v>
          </cell>
        </row>
        <row r="230">
          <cell r="A230" t="str">
            <v>3210</v>
          </cell>
          <cell r="B230" t="str">
            <v>ENVIRONMENTAL PROTECTION PGM</v>
          </cell>
          <cell r="C230" t="str">
            <v>0820</v>
          </cell>
          <cell r="D230" t="str">
            <v>RESOURCES</v>
          </cell>
          <cell r="E230" t="str">
            <v/>
          </cell>
          <cell r="F230" t="str">
            <v>0000</v>
          </cell>
          <cell r="G230" t="str">
            <v>0000</v>
          </cell>
          <cell r="H230" t="str">
            <v>0000</v>
          </cell>
          <cell r="I230" t="str">
            <v>0000</v>
          </cell>
          <cell r="J230" t="str">
            <v>03/08/2001</v>
          </cell>
          <cell r="K230" t="str">
            <v>00/00/0000</v>
          </cell>
        </row>
        <row r="231">
          <cell r="A231" t="str">
            <v>3300</v>
          </cell>
          <cell r="B231" t="str">
            <v>ST ASSIT FD-ENGY CA BUS/INDUS</v>
          </cell>
          <cell r="C231" t="str">
            <v>0820</v>
          </cell>
          <cell r="D231" t="str">
            <v>RESOURCES</v>
          </cell>
          <cell r="E231" t="str">
            <v/>
          </cell>
          <cell r="F231" t="str">
            <v>0000</v>
          </cell>
          <cell r="G231" t="str">
            <v>0000</v>
          </cell>
          <cell r="H231" t="str">
            <v>0000</v>
          </cell>
          <cell r="I231" t="str">
            <v>0000</v>
          </cell>
          <cell r="J231" t="str">
            <v>07/11/2006</v>
          </cell>
          <cell r="K231" t="str">
            <v>00/00/0000</v>
          </cell>
        </row>
        <row r="232">
          <cell r="A232" t="str">
            <v>3310</v>
          </cell>
          <cell r="B232" t="str">
            <v>CA ALT ENERGY SOURCE FIN AUTH</v>
          </cell>
          <cell r="C232" t="str">
            <v>0820</v>
          </cell>
          <cell r="D232" t="str">
            <v>RESOURCES</v>
          </cell>
          <cell r="E232" t="str">
            <v/>
          </cell>
          <cell r="F232" t="str">
            <v>0000</v>
          </cell>
          <cell r="G232" t="str">
            <v>0000</v>
          </cell>
          <cell r="H232" t="str">
            <v>0000</v>
          </cell>
          <cell r="I232" t="str">
            <v>0000</v>
          </cell>
          <cell r="J232" t="str">
            <v>99/99/9999</v>
          </cell>
          <cell r="K232" t="str">
            <v>07/01/1985</v>
          </cell>
        </row>
        <row r="233">
          <cell r="A233" t="str">
            <v>3320</v>
          </cell>
          <cell r="B233" t="str">
            <v>POLLUTN CONTL FINANCING AUTH</v>
          </cell>
          <cell r="C233" t="str">
            <v>0820</v>
          </cell>
          <cell r="D233" t="str">
            <v>RESOURCES</v>
          </cell>
          <cell r="E233" t="str">
            <v/>
          </cell>
          <cell r="F233" t="str">
            <v>0000</v>
          </cell>
          <cell r="G233" t="str">
            <v>0000</v>
          </cell>
          <cell r="H233" t="str">
            <v>0000</v>
          </cell>
          <cell r="I233" t="str">
            <v>0000</v>
          </cell>
          <cell r="J233" t="str">
            <v>99/99/9999</v>
          </cell>
          <cell r="K233" t="str">
            <v>07/01/1985</v>
          </cell>
        </row>
        <row r="234">
          <cell r="A234" t="str">
            <v>3340</v>
          </cell>
          <cell r="B234" t="str">
            <v>CALIFORNIA CONSERVATION CORPS</v>
          </cell>
          <cell r="C234" t="str">
            <v>0820</v>
          </cell>
          <cell r="D234" t="str">
            <v>RESOURCES</v>
          </cell>
          <cell r="E234" t="str">
            <v/>
          </cell>
          <cell r="F234" t="str">
            <v>0000</v>
          </cell>
          <cell r="G234" t="str">
            <v>0000</v>
          </cell>
          <cell r="H234" t="str">
            <v>0000</v>
          </cell>
          <cell r="I234" t="str">
            <v>0000</v>
          </cell>
          <cell r="J234" t="str">
            <v>04/18/1988</v>
          </cell>
          <cell r="K234" t="str">
            <v>00/00/1999</v>
          </cell>
        </row>
        <row r="235">
          <cell r="A235" t="str">
            <v>3355</v>
          </cell>
          <cell r="B235" t="str">
            <v>OFFICE OF ENERGY INFRA SAFETY</v>
          </cell>
          <cell r="C235" t="str">
            <v>0820</v>
          </cell>
          <cell r="D235" t="str">
            <v>RESOURCES</v>
          </cell>
          <cell r="E235" t="str">
            <v/>
          </cell>
          <cell r="F235" t="str">
            <v>0000</v>
          </cell>
          <cell r="G235" t="str">
            <v>0000</v>
          </cell>
          <cell r="H235" t="str">
            <v>0000</v>
          </cell>
          <cell r="I235" t="str">
            <v>0000</v>
          </cell>
          <cell r="J235" t="str">
            <v>07/14/2023</v>
          </cell>
          <cell r="K235" t="str">
            <v>00/00/0000</v>
          </cell>
        </row>
        <row r="236">
          <cell r="A236" t="str">
            <v>3360</v>
          </cell>
          <cell r="B236" t="str">
            <v>ENERGY RES CONS AND DEV COMM</v>
          </cell>
          <cell r="C236" t="str">
            <v>0820</v>
          </cell>
          <cell r="D236" t="str">
            <v>RESOURCES</v>
          </cell>
          <cell r="E236" t="str">
            <v/>
          </cell>
          <cell r="F236" t="str">
            <v>0000</v>
          </cell>
          <cell r="G236" t="str">
            <v>0000</v>
          </cell>
          <cell r="H236" t="str">
            <v>0000</v>
          </cell>
          <cell r="I236" t="str">
            <v>0000</v>
          </cell>
          <cell r="J236" t="str">
            <v>07/11/2006</v>
          </cell>
          <cell r="K236" t="str">
            <v>00/00/0000</v>
          </cell>
        </row>
        <row r="237">
          <cell r="A237" t="str">
            <v>3410</v>
          </cell>
          <cell r="B237" t="str">
            <v>HUMBOLDT BAY FUND</v>
          </cell>
          <cell r="C237" t="str">
            <v>0820</v>
          </cell>
          <cell r="D237" t="str">
            <v>RESOURCES</v>
          </cell>
          <cell r="E237" t="str">
            <v/>
          </cell>
          <cell r="F237" t="str">
            <v>0000</v>
          </cell>
          <cell r="G237" t="str">
            <v>0000</v>
          </cell>
          <cell r="H237" t="str">
            <v>0000</v>
          </cell>
          <cell r="I237" t="str">
            <v>0000</v>
          </cell>
          <cell r="J237" t="str">
            <v>07/21/1986</v>
          </cell>
          <cell r="K237" t="str">
            <v>00/00/0000</v>
          </cell>
        </row>
        <row r="238">
          <cell r="A238" t="str">
            <v>3460</v>
          </cell>
          <cell r="B238" t="str">
            <v>COLORADO RIVER BOARD OF CALIF</v>
          </cell>
          <cell r="C238" t="str">
            <v>0820</v>
          </cell>
          <cell r="D238" t="str">
            <v>RESOURCES</v>
          </cell>
          <cell r="E238" t="str">
            <v/>
          </cell>
          <cell r="F238" t="str">
            <v>0000</v>
          </cell>
          <cell r="G238" t="str">
            <v>0000</v>
          </cell>
          <cell r="H238" t="str">
            <v>0000</v>
          </cell>
          <cell r="I238" t="str">
            <v>0000</v>
          </cell>
          <cell r="J238" t="str">
            <v>07/11/2006</v>
          </cell>
          <cell r="K238" t="str">
            <v>00/00/0000</v>
          </cell>
        </row>
        <row r="239">
          <cell r="A239" t="str">
            <v>3480</v>
          </cell>
          <cell r="B239" t="str">
            <v>DEPARTMENT OF CONSERVATION</v>
          </cell>
          <cell r="C239" t="str">
            <v>0820</v>
          </cell>
          <cell r="D239" t="str">
            <v>RESOURCES</v>
          </cell>
          <cell r="E239" t="str">
            <v/>
          </cell>
          <cell r="F239" t="str">
            <v>0000</v>
          </cell>
          <cell r="G239" t="str">
            <v>0000</v>
          </cell>
          <cell r="H239" t="str">
            <v>0000</v>
          </cell>
          <cell r="I239" t="str">
            <v>0000</v>
          </cell>
          <cell r="J239" t="str">
            <v>04/18/1988</v>
          </cell>
          <cell r="K239" t="str">
            <v>00/00/1999</v>
          </cell>
        </row>
        <row r="240">
          <cell r="A240" t="str">
            <v>3540</v>
          </cell>
          <cell r="B240" t="str">
            <v>DEPARTMENT OF FORESTRY</v>
          </cell>
          <cell r="C240" t="str">
            <v>0820</v>
          </cell>
          <cell r="D240" t="str">
            <v>RESOURCES</v>
          </cell>
          <cell r="E240" t="str">
            <v/>
          </cell>
          <cell r="F240" t="str">
            <v>0000</v>
          </cell>
          <cell r="G240" t="str">
            <v>0000</v>
          </cell>
          <cell r="H240" t="str">
            <v>0000</v>
          </cell>
          <cell r="I240" t="str">
            <v>0000</v>
          </cell>
          <cell r="J240" t="str">
            <v>07/11/2006</v>
          </cell>
          <cell r="K240" t="str">
            <v>00/00/1999</v>
          </cell>
        </row>
        <row r="241">
          <cell r="A241" t="str">
            <v>3560</v>
          </cell>
          <cell r="B241" t="str">
            <v>STATE LANDS COMMISSION</v>
          </cell>
          <cell r="C241" t="str">
            <v>0820</v>
          </cell>
          <cell r="D241" t="str">
            <v>RESOURCES</v>
          </cell>
          <cell r="E241" t="str">
            <v/>
          </cell>
          <cell r="F241" t="str">
            <v>0000</v>
          </cell>
          <cell r="G241" t="str">
            <v>0000</v>
          </cell>
          <cell r="H241" t="str">
            <v>0000</v>
          </cell>
          <cell r="I241" t="str">
            <v>0000</v>
          </cell>
          <cell r="J241" t="str">
            <v>04/18/1988</v>
          </cell>
          <cell r="K241" t="str">
            <v>00/00/1999</v>
          </cell>
        </row>
        <row r="242">
          <cell r="A242" t="str">
            <v>3580</v>
          </cell>
          <cell r="B242" t="str">
            <v>SEISMIC SAFETY COMMISSION</v>
          </cell>
          <cell r="C242" t="str">
            <v>0820</v>
          </cell>
          <cell r="D242" t="str">
            <v>RESOURCES</v>
          </cell>
          <cell r="E242" t="str">
            <v/>
          </cell>
          <cell r="F242" t="str">
            <v>0000</v>
          </cell>
          <cell r="G242" t="str">
            <v>0000</v>
          </cell>
          <cell r="H242" t="str">
            <v>0000</v>
          </cell>
          <cell r="I242" t="str">
            <v>0000</v>
          </cell>
          <cell r="J242" t="str">
            <v>99/99/9999</v>
          </cell>
          <cell r="K242" t="str">
            <v>00/00/1999</v>
          </cell>
        </row>
        <row r="243">
          <cell r="A243" t="str">
            <v>3600</v>
          </cell>
          <cell r="B243" t="str">
            <v>DEPT OF FISH AND GAME</v>
          </cell>
          <cell r="C243" t="str">
            <v>0820</v>
          </cell>
          <cell r="D243" t="str">
            <v>RESOURCES</v>
          </cell>
          <cell r="E243" t="str">
            <v/>
          </cell>
          <cell r="F243" t="str">
            <v>0000</v>
          </cell>
          <cell r="G243" t="str">
            <v>0000</v>
          </cell>
          <cell r="H243" t="str">
            <v>0000</v>
          </cell>
          <cell r="I243" t="str">
            <v>0000</v>
          </cell>
          <cell r="J243" t="str">
            <v>04/04/1984</v>
          </cell>
          <cell r="K243" t="str">
            <v>00/00/0000</v>
          </cell>
        </row>
        <row r="244">
          <cell r="A244" t="str">
            <v>3640</v>
          </cell>
          <cell r="B244" t="str">
            <v>WILDLIFE CONSERVATION BOARD</v>
          </cell>
          <cell r="C244" t="str">
            <v>0820</v>
          </cell>
          <cell r="D244" t="str">
            <v>RESOURCES</v>
          </cell>
          <cell r="E244" t="str">
            <v/>
          </cell>
          <cell r="F244" t="str">
            <v>0000</v>
          </cell>
          <cell r="G244" t="str">
            <v>0000</v>
          </cell>
          <cell r="H244" t="str">
            <v>0000</v>
          </cell>
          <cell r="I244" t="str">
            <v>0000</v>
          </cell>
          <cell r="J244" t="str">
            <v>04/04/1984</v>
          </cell>
          <cell r="K244" t="str">
            <v>00/00/0000</v>
          </cell>
        </row>
        <row r="245">
          <cell r="A245" t="str">
            <v>3720</v>
          </cell>
          <cell r="B245" t="str">
            <v>CALIFORNIA COASTAL COMMISSION</v>
          </cell>
          <cell r="C245" t="str">
            <v>0820</v>
          </cell>
          <cell r="D245" t="str">
            <v>RESOURCES</v>
          </cell>
          <cell r="E245" t="str">
            <v/>
          </cell>
          <cell r="F245" t="str">
            <v>0000</v>
          </cell>
          <cell r="G245" t="str">
            <v>0000</v>
          </cell>
          <cell r="H245" t="str">
            <v>0000</v>
          </cell>
          <cell r="I245" t="str">
            <v>0000</v>
          </cell>
          <cell r="J245" t="str">
            <v>04/18/1988</v>
          </cell>
          <cell r="K245" t="str">
            <v>00/00/1999</v>
          </cell>
        </row>
        <row r="246">
          <cell r="A246" t="str">
            <v>3760</v>
          </cell>
          <cell r="B246" t="str">
            <v>STATE COASTAL CONSERVANCY</v>
          </cell>
          <cell r="C246" t="str">
            <v>0820</v>
          </cell>
          <cell r="D246" t="str">
            <v>RESOURCES</v>
          </cell>
          <cell r="E246" t="str">
            <v/>
          </cell>
          <cell r="F246" t="str">
            <v>0000</v>
          </cell>
          <cell r="G246" t="str">
            <v>0000</v>
          </cell>
          <cell r="H246" t="str">
            <v>0000</v>
          </cell>
          <cell r="I246" t="str">
            <v>0000</v>
          </cell>
          <cell r="J246" t="str">
            <v>08/05/2016</v>
          </cell>
          <cell r="K246" t="str">
            <v>00/00/0000</v>
          </cell>
        </row>
        <row r="247">
          <cell r="A247" t="str">
            <v>3780</v>
          </cell>
          <cell r="B247" t="str">
            <v>NATIVE AMERICAN HERITAGE COMM</v>
          </cell>
          <cell r="C247" t="str">
            <v>0820</v>
          </cell>
          <cell r="D247" t="str">
            <v>RESOURCES</v>
          </cell>
          <cell r="E247" t="str">
            <v/>
          </cell>
          <cell r="F247" t="str">
            <v>0000</v>
          </cell>
          <cell r="G247" t="str">
            <v>0000</v>
          </cell>
          <cell r="H247" t="str">
            <v>0000</v>
          </cell>
          <cell r="I247" t="str">
            <v>0000</v>
          </cell>
          <cell r="J247" t="str">
            <v>08/18/2000</v>
          </cell>
          <cell r="K247" t="str">
            <v>00/00/0000</v>
          </cell>
        </row>
        <row r="248">
          <cell r="A248" t="str">
            <v>3790</v>
          </cell>
          <cell r="B248" t="str">
            <v>DEPT OF PARKS AND RECREATION</v>
          </cell>
          <cell r="C248" t="str">
            <v>0820</v>
          </cell>
          <cell r="D248" t="str">
            <v>RESOURCES</v>
          </cell>
          <cell r="E248" t="str">
            <v/>
          </cell>
          <cell r="F248" t="str">
            <v>0000</v>
          </cell>
          <cell r="G248" t="str">
            <v>0000</v>
          </cell>
          <cell r="H248" t="str">
            <v>0000</v>
          </cell>
          <cell r="I248" t="str">
            <v>0000</v>
          </cell>
          <cell r="J248" t="str">
            <v>07/11/2006</v>
          </cell>
          <cell r="K248" t="str">
            <v>00/00/0000</v>
          </cell>
        </row>
        <row r="249">
          <cell r="A249" t="str">
            <v>3810</v>
          </cell>
          <cell r="B249" t="str">
            <v>SANTA MONICA MOUNTAINS CONSERV</v>
          </cell>
          <cell r="C249" t="str">
            <v>0820</v>
          </cell>
          <cell r="D249" t="str">
            <v>RESOURCES</v>
          </cell>
          <cell r="E249" t="str">
            <v/>
          </cell>
          <cell r="F249" t="str">
            <v>0000</v>
          </cell>
          <cell r="G249" t="str">
            <v>0000</v>
          </cell>
          <cell r="H249" t="str">
            <v>0000</v>
          </cell>
          <cell r="I249" t="str">
            <v>0000</v>
          </cell>
          <cell r="J249" t="str">
            <v>07/11/2006</v>
          </cell>
          <cell r="K249" t="str">
            <v>00/00/0000</v>
          </cell>
        </row>
        <row r="250">
          <cell r="A250" t="str">
            <v>3820</v>
          </cell>
          <cell r="B250" t="str">
            <v>SF BAY CONSERVATION/DEVEL COMM</v>
          </cell>
          <cell r="C250" t="str">
            <v>0820</v>
          </cell>
          <cell r="D250" t="str">
            <v>RESOURCES</v>
          </cell>
          <cell r="E250" t="str">
            <v/>
          </cell>
          <cell r="F250" t="str">
            <v>0000</v>
          </cell>
          <cell r="G250" t="str">
            <v>0000</v>
          </cell>
          <cell r="H250" t="str">
            <v>0000</v>
          </cell>
          <cell r="I250" t="str">
            <v>0000</v>
          </cell>
          <cell r="J250" t="str">
            <v>07/11/2006</v>
          </cell>
          <cell r="K250" t="str">
            <v>00/00/1999</v>
          </cell>
        </row>
        <row r="251">
          <cell r="A251" t="str">
            <v>3825</v>
          </cell>
          <cell r="B251" t="str">
            <v>SAN GABRIEL/LOWER LA RIVERS</v>
          </cell>
          <cell r="C251" t="str">
            <v>0820</v>
          </cell>
          <cell r="D251" t="str">
            <v>RESOURCES</v>
          </cell>
          <cell r="E251" t="str">
            <v/>
          </cell>
          <cell r="F251" t="str">
            <v>0000</v>
          </cell>
          <cell r="G251" t="str">
            <v>0000</v>
          </cell>
          <cell r="H251" t="str">
            <v>0000</v>
          </cell>
          <cell r="I251" t="str">
            <v>0000</v>
          </cell>
          <cell r="J251" t="str">
            <v>08/29/2001</v>
          </cell>
          <cell r="K251" t="str">
            <v>00/00/0000</v>
          </cell>
        </row>
        <row r="252">
          <cell r="A252" t="str">
            <v>3830</v>
          </cell>
          <cell r="B252" t="str">
            <v>SAN JOAQUIN RIVER CONSUCY</v>
          </cell>
          <cell r="C252" t="str">
            <v>0820</v>
          </cell>
          <cell r="D252" t="str">
            <v>RESOURCES</v>
          </cell>
          <cell r="E252" t="str">
            <v/>
          </cell>
          <cell r="F252" t="str">
            <v>0000</v>
          </cell>
          <cell r="G252" t="str">
            <v>0000</v>
          </cell>
          <cell r="H252" t="str">
            <v>0000</v>
          </cell>
          <cell r="I252" t="str">
            <v>0000</v>
          </cell>
          <cell r="J252" t="str">
            <v>10/24/1995</v>
          </cell>
          <cell r="K252" t="str">
            <v>00/00/0000</v>
          </cell>
        </row>
        <row r="253">
          <cell r="A253" t="str">
            <v>3835</v>
          </cell>
          <cell r="B253" t="str">
            <v>BALDWIN HILLS CONSERVANCY</v>
          </cell>
          <cell r="C253" t="str">
            <v>0820</v>
          </cell>
          <cell r="D253" t="str">
            <v>RESOURCES</v>
          </cell>
          <cell r="E253" t="str">
            <v/>
          </cell>
          <cell r="F253" t="str">
            <v>0000</v>
          </cell>
          <cell r="G253" t="str">
            <v>0000</v>
          </cell>
          <cell r="H253" t="str">
            <v>0000</v>
          </cell>
          <cell r="I253" t="str">
            <v>0000</v>
          </cell>
          <cell r="J253" t="str">
            <v>10/15/2002</v>
          </cell>
          <cell r="K253" t="str">
            <v>00/00/0000</v>
          </cell>
        </row>
        <row r="254">
          <cell r="A254" t="str">
            <v>3840</v>
          </cell>
          <cell r="B254" t="str">
            <v>DELTA PROTECTION COMMISSION</v>
          </cell>
          <cell r="C254" t="str">
            <v>0820</v>
          </cell>
          <cell r="D254" t="str">
            <v>RESOURCES</v>
          </cell>
          <cell r="E254" t="str">
            <v/>
          </cell>
          <cell r="F254" t="str">
            <v>0000</v>
          </cell>
          <cell r="G254" t="str">
            <v>0000</v>
          </cell>
          <cell r="H254" t="str">
            <v>0000</v>
          </cell>
          <cell r="I254" t="str">
            <v>0000</v>
          </cell>
          <cell r="J254" t="str">
            <v>04/04/1994</v>
          </cell>
          <cell r="K254" t="str">
            <v>00/00/0000</v>
          </cell>
        </row>
        <row r="255">
          <cell r="A255" t="str">
            <v>3845</v>
          </cell>
          <cell r="B255" t="str">
            <v>SAN DIEGO RIVE CONSERVANCY</v>
          </cell>
          <cell r="C255" t="str">
            <v>0820</v>
          </cell>
          <cell r="D255" t="str">
            <v>RESOURCES</v>
          </cell>
          <cell r="E255" t="str">
            <v/>
          </cell>
          <cell r="F255" t="str">
            <v>0000</v>
          </cell>
          <cell r="G255" t="str">
            <v>0000</v>
          </cell>
          <cell r="H255" t="str">
            <v>0000</v>
          </cell>
          <cell r="I255" t="str">
            <v>0000</v>
          </cell>
          <cell r="J255" t="str">
            <v>08/18/2004</v>
          </cell>
          <cell r="K255" t="str">
            <v>00/00/0000</v>
          </cell>
        </row>
        <row r="256">
          <cell r="A256" t="str">
            <v>3850</v>
          </cell>
          <cell r="B256" t="str">
            <v>COACHELLA VALLEY MTS CONSV</v>
          </cell>
          <cell r="C256" t="str">
            <v>0820</v>
          </cell>
          <cell r="D256" t="str">
            <v>RESOURCES</v>
          </cell>
          <cell r="E256" t="str">
            <v/>
          </cell>
          <cell r="F256" t="str">
            <v>0000</v>
          </cell>
          <cell r="G256" t="str">
            <v>0000</v>
          </cell>
          <cell r="H256" t="str">
            <v>0000</v>
          </cell>
          <cell r="I256" t="str">
            <v>0000</v>
          </cell>
          <cell r="J256" t="str">
            <v>07/30/1997</v>
          </cell>
          <cell r="K256" t="str">
            <v>00/00/0000</v>
          </cell>
        </row>
        <row r="257">
          <cell r="A257" t="str">
            <v>3855</v>
          </cell>
          <cell r="B257" t="str">
            <v>SIERRA NEVADA CONSERVANCY</v>
          </cell>
          <cell r="C257" t="str">
            <v>0820</v>
          </cell>
          <cell r="D257" t="str">
            <v>RESOURCES</v>
          </cell>
          <cell r="E257" t="str">
            <v/>
          </cell>
          <cell r="F257" t="str">
            <v>0000</v>
          </cell>
          <cell r="G257" t="str">
            <v>0000</v>
          </cell>
          <cell r="H257" t="str">
            <v>0000</v>
          </cell>
          <cell r="I257" t="str">
            <v>0000</v>
          </cell>
          <cell r="J257" t="str">
            <v>07/11/2006</v>
          </cell>
          <cell r="K257" t="str">
            <v>00/00/0000</v>
          </cell>
        </row>
        <row r="258">
          <cell r="A258" t="str">
            <v>3860</v>
          </cell>
          <cell r="B258" t="str">
            <v>DEPARTMENT OF WATER RESOURCES</v>
          </cell>
          <cell r="C258" t="str">
            <v>0820</v>
          </cell>
          <cell r="D258" t="str">
            <v>RESOURCES</v>
          </cell>
          <cell r="E258" t="str">
            <v/>
          </cell>
          <cell r="F258" t="str">
            <v>0000</v>
          </cell>
          <cell r="G258" t="str">
            <v>0000</v>
          </cell>
          <cell r="H258" t="str">
            <v>0000</v>
          </cell>
          <cell r="I258" t="str">
            <v>0000</v>
          </cell>
          <cell r="J258" t="str">
            <v>04/04/1984</v>
          </cell>
          <cell r="K258" t="str">
            <v>00/00/0000</v>
          </cell>
        </row>
        <row r="259">
          <cell r="A259" t="str">
            <v>3870</v>
          </cell>
          <cell r="B259" t="str">
            <v>CA BAY DELTA</v>
          </cell>
          <cell r="C259" t="str">
            <v>0820</v>
          </cell>
          <cell r="D259" t="str">
            <v>RESOURCES</v>
          </cell>
          <cell r="E259" t="str">
            <v/>
          </cell>
          <cell r="F259" t="str">
            <v>0000</v>
          </cell>
          <cell r="G259" t="str">
            <v>0000</v>
          </cell>
          <cell r="H259" t="str">
            <v>0000</v>
          </cell>
          <cell r="I259" t="str">
            <v>0000</v>
          </cell>
          <cell r="J259" t="str">
            <v>08/18/2004</v>
          </cell>
          <cell r="K259" t="str">
            <v>00/00/0000</v>
          </cell>
        </row>
        <row r="260">
          <cell r="A260" t="str">
            <v>3875</v>
          </cell>
          <cell r="B260" t="str">
            <v>SAC-SAN JOAQUIN DELTA CONSERV</v>
          </cell>
          <cell r="C260" t="str">
            <v>0820</v>
          </cell>
          <cell r="D260" t="str">
            <v>RESOURCES</v>
          </cell>
          <cell r="E260" t="str">
            <v/>
          </cell>
          <cell r="F260" t="str">
            <v>0000</v>
          </cell>
          <cell r="G260" t="str">
            <v>0000</v>
          </cell>
          <cell r="H260" t="str">
            <v>0000</v>
          </cell>
          <cell r="I260" t="str">
            <v>0000</v>
          </cell>
          <cell r="J260" t="str">
            <v>08/25/2010</v>
          </cell>
          <cell r="K260" t="str">
            <v>00/00/0000</v>
          </cell>
        </row>
        <row r="261">
          <cell r="A261" t="str">
            <v>3885</v>
          </cell>
          <cell r="B261" t="str">
            <v>DELTA STEWARDSHIP COUNCIL</v>
          </cell>
          <cell r="C261" t="str">
            <v>0820</v>
          </cell>
          <cell r="D261" t="str">
            <v>RESOURCES</v>
          </cell>
          <cell r="E261" t="str">
            <v/>
          </cell>
          <cell r="F261" t="str">
            <v>0000</v>
          </cell>
          <cell r="G261" t="str">
            <v>0000</v>
          </cell>
          <cell r="H261" t="str">
            <v>0000</v>
          </cell>
          <cell r="I261" t="str">
            <v>0000</v>
          </cell>
          <cell r="J261" t="str">
            <v>08/25/2010</v>
          </cell>
          <cell r="K261" t="str">
            <v>00/00/0000</v>
          </cell>
        </row>
        <row r="262">
          <cell r="A262" t="str">
            <v>3900</v>
          </cell>
          <cell r="B262" t="str">
            <v>AIR RESOURCES BOARD</v>
          </cell>
          <cell r="C262" t="str">
            <v>0820</v>
          </cell>
          <cell r="D262" t="str">
            <v>RESOURCES</v>
          </cell>
          <cell r="E262" t="str">
            <v/>
          </cell>
          <cell r="F262" t="str">
            <v>0000</v>
          </cell>
          <cell r="G262" t="str">
            <v>0000</v>
          </cell>
          <cell r="H262" t="str">
            <v>0000</v>
          </cell>
          <cell r="I262" t="str">
            <v>0000</v>
          </cell>
          <cell r="J262" t="str">
            <v>06/23/1992</v>
          </cell>
          <cell r="K262" t="str">
            <v>00/00/0000</v>
          </cell>
        </row>
        <row r="263">
          <cell r="A263" t="str">
            <v>3910</v>
          </cell>
          <cell r="B263" t="str">
            <v>CA INTEGRATED WASTE MANAGE. BD</v>
          </cell>
          <cell r="C263" t="str">
            <v>0820</v>
          </cell>
          <cell r="D263" t="str">
            <v>RESOURCES</v>
          </cell>
          <cell r="E263" t="str">
            <v/>
          </cell>
          <cell r="F263" t="str">
            <v>0000</v>
          </cell>
          <cell r="G263" t="str">
            <v>0000</v>
          </cell>
          <cell r="H263" t="str">
            <v>0000</v>
          </cell>
          <cell r="I263" t="str">
            <v>0000</v>
          </cell>
          <cell r="J263" t="str">
            <v>07/11/2006</v>
          </cell>
          <cell r="K263" t="str">
            <v>00/00/0000</v>
          </cell>
        </row>
        <row r="264">
          <cell r="A264" t="str">
            <v>3930</v>
          </cell>
          <cell r="B264" t="str">
            <v>DEPT OF PESTICIDE REGULATION</v>
          </cell>
          <cell r="C264" t="str">
            <v>0820</v>
          </cell>
          <cell r="D264" t="str">
            <v>RESOURCES</v>
          </cell>
          <cell r="E264" t="str">
            <v/>
          </cell>
          <cell r="F264" t="str">
            <v>0000</v>
          </cell>
          <cell r="G264" t="str">
            <v>0000</v>
          </cell>
          <cell r="H264" t="str">
            <v>0000</v>
          </cell>
          <cell r="I264" t="str">
            <v>0000</v>
          </cell>
          <cell r="J264" t="str">
            <v>08/05/2016</v>
          </cell>
          <cell r="K264" t="str">
            <v>00/00/0000</v>
          </cell>
        </row>
        <row r="265">
          <cell r="A265" t="str">
            <v>3940</v>
          </cell>
          <cell r="B265" t="str">
            <v>ST WATER RESOURCES CONTROL BD</v>
          </cell>
          <cell r="C265" t="str">
            <v>0820</v>
          </cell>
          <cell r="D265" t="str">
            <v>RESOURCES</v>
          </cell>
          <cell r="E265" t="str">
            <v/>
          </cell>
          <cell r="F265" t="str">
            <v>0000</v>
          </cell>
          <cell r="G265" t="str">
            <v>0000</v>
          </cell>
          <cell r="H265" t="str">
            <v>0000</v>
          </cell>
          <cell r="I265" t="str">
            <v>0000</v>
          </cell>
          <cell r="J265" t="str">
            <v>07/11/2006</v>
          </cell>
          <cell r="K265" t="str">
            <v>00/00/1999</v>
          </cell>
        </row>
        <row r="266">
          <cell r="A266" t="str">
            <v>3945</v>
          </cell>
          <cell r="B266" t="str">
            <v>PYMT OF INTEREST ON PMIA LOANS</v>
          </cell>
          <cell r="C266" t="str">
            <v>0820</v>
          </cell>
          <cell r="D266" t="str">
            <v>RESOURCES</v>
          </cell>
          <cell r="E266" t="str">
            <v/>
          </cell>
          <cell r="F266" t="str">
            <v>0000</v>
          </cell>
          <cell r="G266" t="str">
            <v>0000</v>
          </cell>
          <cell r="H266" t="str">
            <v>0000</v>
          </cell>
          <cell r="I266" t="str">
            <v>0000</v>
          </cell>
          <cell r="J266" t="str">
            <v>10/23/1990</v>
          </cell>
          <cell r="K266" t="str">
            <v>00/00/0000</v>
          </cell>
        </row>
        <row r="267">
          <cell r="A267" t="str">
            <v>3946</v>
          </cell>
          <cell r="B267" t="str">
            <v>GENERAL OBLIGATION BONDS</v>
          </cell>
          <cell r="C267" t="str">
            <v>0820</v>
          </cell>
          <cell r="D267" t="str">
            <v>RESOURCES</v>
          </cell>
          <cell r="E267" t="str">
            <v/>
          </cell>
          <cell r="F267" t="str">
            <v>0000</v>
          </cell>
          <cell r="G267" t="str">
            <v>0000</v>
          </cell>
          <cell r="H267" t="str">
            <v>0000</v>
          </cell>
          <cell r="I267" t="str">
            <v>0000</v>
          </cell>
          <cell r="J267" t="str">
            <v>99/99/9999</v>
          </cell>
          <cell r="K267" t="str">
            <v>00/00/0000</v>
          </cell>
        </row>
        <row r="268">
          <cell r="A268" t="str">
            <v>3948</v>
          </cell>
          <cell r="B268" t="str">
            <v>STATE MANDATED LOCAL COSTS</v>
          </cell>
          <cell r="C268" t="str">
            <v>0820</v>
          </cell>
          <cell r="D268" t="str">
            <v>RESOURCES</v>
          </cell>
          <cell r="E268" t="str">
            <v/>
          </cell>
          <cell r="F268" t="str">
            <v>0000</v>
          </cell>
          <cell r="G268" t="str">
            <v>0000</v>
          </cell>
          <cell r="H268" t="str">
            <v>0000</v>
          </cell>
          <cell r="I268" t="str">
            <v>0000</v>
          </cell>
          <cell r="J268" t="str">
            <v>10/23/1990</v>
          </cell>
          <cell r="K268" t="str">
            <v>00/00/0000</v>
          </cell>
        </row>
        <row r="269">
          <cell r="A269" t="str">
            <v>3949</v>
          </cell>
          <cell r="B269" t="str">
            <v>MISC ADJUSTMENTS</v>
          </cell>
          <cell r="C269" t="str">
            <v>0820</v>
          </cell>
          <cell r="D269" t="str">
            <v>RESOURCES</v>
          </cell>
          <cell r="E269" t="str">
            <v/>
          </cell>
          <cell r="F269" t="str">
            <v>0000</v>
          </cell>
          <cell r="G269" t="str">
            <v>0000</v>
          </cell>
          <cell r="H269" t="str">
            <v>0000</v>
          </cell>
          <cell r="I269" t="str">
            <v>0000</v>
          </cell>
          <cell r="J269" t="str">
            <v>99/99/9999</v>
          </cell>
          <cell r="K269" t="str">
            <v>00/00/0000</v>
          </cell>
        </row>
        <row r="270">
          <cell r="A270" t="str">
            <v>3960</v>
          </cell>
          <cell r="B270" t="str">
            <v>DEPT OF TOXIC SUBSTANCES CTL</v>
          </cell>
          <cell r="C270" t="str">
            <v>0820</v>
          </cell>
          <cell r="D270" t="str">
            <v>RESOURCES</v>
          </cell>
          <cell r="E270" t="str">
            <v/>
          </cell>
          <cell r="F270" t="str">
            <v>0000</v>
          </cell>
          <cell r="G270" t="str">
            <v>0000</v>
          </cell>
          <cell r="H270" t="str">
            <v>0000</v>
          </cell>
          <cell r="I270" t="str">
            <v>0000</v>
          </cell>
          <cell r="J270" t="str">
            <v>07/11/2006</v>
          </cell>
          <cell r="K270" t="str">
            <v>00/00/0000</v>
          </cell>
        </row>
        <row r="271">
          <cell r="A271" t="str">
            <v>3970</v>
          </cell>
          <cell r="B271" t="str">
            <v>RESOURCES RECYCLING RECOVERY</v>
          </cell>
          <cell r="C271" t="str">
            <v>0820</v>
          </cell>
          <cell r="D271" t="str">
            <v>RESOURCES</v>
          </cell>
          <cell r="E271" t="str">
            <v/>
          </cell>
          <cell r="F271" t="str">
            <v>0000</v>
          </cell>
          <cell r="G271" t="str">
            <v>0000</v>
          </cell>
          <cell r="H271" t="str">
            <v>0000</v>
          </cell>
          <cell r="I271" t="str">
            <v>0000</v>
          </cell>
          <cell r="J271" t="str">
            <v>08/26/2014</v>
          </cell>
          <cell r="K271" t="str">
            <v>00/00/0000</v>
          </cell>
        </row>
        <row r="272">
          <cell r="A272" t="str">
            <v>3980</v>
          </cell>
          <cell r="B272" t="str">
            <v>OFFICE OF ENVIR HLTH HAZ ASS</v>
          </cell>
          <cell r="C272" t="str">
            <v>0820</v>
          </cell>
          <cell r="D272" t="str">
            <v>RESOURCES</v>
          </cell>
          <cell r="E272" t="str">
            <v/>
          </cell>
          <cell r="F272" t="str">
            <v>0000</v>
          </cell>
          <cell r="G272" t="str">
            <v>0000</v>
          </cell>
          <cell r="H272" t="str">
            <v>0000</v>
          </cell>
          <cell r="I272" t="str">
            <v>0000</v>
          </cell>
          <cell r="J272" t="str">
            <v>07/11/2006</v>
          </cell>
          <cell r="K272" t="str">
            <v>00/00/0000</v>
          </cell>
        </row>
        <row r="273">
          <cell r="A273" t="str">
            <v>4000</v>
          </cell>
          <cell r="B273" t="str">
            <v>HEALTH AND WELFARE</v>
          </cell>
          <cell r="C273" t="str">
            <v>0815</v>
          </cell>
          <cell r="D273" t="str">
            <v>HEALTH AND HUMAN SERVICES</v>
          </cell>
          <cell r="E273" t="str">
            <v/>
          </cell>
          <cell r="F273" t="str">
            <v>0000</v>
          </cell>
          <cell r="G273" t="str">
            <v>0000</v>
          </cell>
          <cell r="H273" t="str">
            <v>0000</v>
          </cell>
          <cell r="I273" t="str">
            <v>0000</v>
          </cell>
          <cell r="J273" t="str">
            <v>10/28/2016</v>
          </cell>
          <cell r="K273" t="str">
            <v>00/00/0000</v>
          </cell>
        </row>
        <row r="274">
          <cell r="A274" t="str">
            <v>4100</v>
          </cell>
          <cell r="B274" t="str">
            <v>STATE COUNCIL-DEV DISABILITY</v>
          </cell>
          <cell r="C274" t="str">
            <v>0815</v>
          </cell>
          <cell r="D274" t="str">
            <v>HEALTH AND HUMAN SERVICES</v>
          </cell>
          <cell r="E274" t="str">
            <v/>
          </cell>
          <cell r="F274" t="str">
            <v>0000</v>
          </cell>
          <cell r="G274" t="str">
            <v>0000</v>
          </cell>
          <cell r="H274" t="str">
            <v>0000</v>
          </cell>
          <cell r="I274" t="str">
            <v>0000</v>
          </cell>
          <cell r="J274" t="str">
            <v>10/28/2016</v>
          </cell>
          <cell r="K274" t="str">
            <v>00/00/1999</v>
          </cell>
        </row>
        <row r="275">
          <cell r="A275" t="str">
            <v>4110</v>
          </cell>
          <cell r="B275" t="str">
            <v>AREA BOARD-DEV DISABILITY</v>
          </cell>
          <cell r="C275" t="str">
            <v>0815</v>
          </cell>
          <cell r="D275" t="str">
            <v>HEALTH AND HUMAN SERVICES</v>
          </cell>
          <cell r="E275" t="str">
            <v/>
          </cell>
          <cell r="F275" t="str">
            <v>0000</v>
          </cell>
          <cell r="G275" t="str">
            <v>0000</v>
          </cell>
          <cell r="H275" t="str">
            <v>0000</v>
          </cell>
          <cell r="I275" t="str">
            <v>0000</v>
          </cell>
          <cell r="J275" t="str">
            <v>10/28/2016</v>
          </cell>
          <cell r="K275" t="str">
            <v>00/00/1999</v>
          </cell>
        </row>
        <row r="276">
          <cell r="A276" t="str">
            <v>4120</v>
          </cell>
          <cell r="B276" t="str">
            <v>EMERGENCY MEDICAL SERVICE AUTH</v>
          </cell>
          <cell r="C276" t="str">
            <v>0815</v>
          </cell>
          <cell r="D276" t="str">
            <v>HEALTH AND HUMAN SERVICES</v>
          </cell>
          <cell r="E276" t="str">
            <v/>
          </cell>
          <cell r="F276" t="str">
            <v>0000</v>
          </cell>
          <cell r="G276" t="str">
            <v>0000</v>
          </cell>
          <cell r="H276" t="str">
            <v>0000</v>
          </cell>
          <cell r="I276" t="str">
            <v>0000</v>
          </cell>
          <cell r="J276" t="str">
            <v>10/28/2016</v>
          </cell>
          <cell r="K276" t="str">
            <v>00/00/0000</v>
          </cell>
        </row>
        <row r="277">
          <cell r="A277" t="str">
            <v>4130</v>
          </cell>
          <cell r="B277" t="str">
            <v>HLTH AND HUMAN SVCS AGY CTR</v>
          </cell>
          <cell r="C277" t="str">
            <v>0815</v>
          </cell>
          <cell r="D277" t="str">
            <v>HEALTH AND HUMAN SERVICES</v>
          </cell>
          <cell r="E277" t="str">
            <v/>
          </cell>
          <cell r="F277" t="str">
            <v>0000</v>
          </cell>
          <cell r="G277" t="str">
            <v>0000</v>
          </cell>
          <cell r="H277" t="str">
            <v>0000</v>
          </cell>
          <cell r="I277" t="str">
            <v>0000</v>
          </cell>
          <cell r="J277" t="str">
            <v>10/28/2016</v>
          </cell>
          <cell r="K277" t="str">
            <v>00/00/0000</v>
          </cell>
        </row>
        <row r="278">
          <cell r="A278" t="str">
            <v>4140</v>
          </cell>
          <cell r="B278" t="str">
            <v>OFFICE OF HEALTH PLAN &amp; DEV</v>
          </cell>
          <cell r="C278" t="str">
            <v>0815</v>
          </cell>
          <cell r="D278" t="str">
            <v>HEALTH AND HUMAN SERVICES</v>
          </cell>
          <cell r="E278" t="str">
            <v/>
          </cell>
          <cell r="F278" t="str">
            <v>0000</v>
          </cell>
          <cell r="G278" t="str">
            <v>0000</v>
          </cell>
          <cell r="H278" t="str">
            <v>0000</v>
          </cell>
          <cell r="I278" t="str">
            <v>0000</v>
          </cell>
          <cell r="J278" t="str">
            <v>10/28/2016</v>
          </cell>
          <cell r="K278" t="str">
            <v>00/00/0000</v>
          </cell>
        </row>
        <row r="279">
          <cell r="A279" t="str">
            <v>4150</v>
          </cell>
          <cell r="B279" t="str">
            <v>DEPT OF MANAGED HEALTH CARE</v>
          </cell>
          <cell r="C279" t="str">
            <v>0815</v>
          </cell>
          <cell r="D279" t="str">
            <v>HEALTH AND HUMAN SERVICES</v>
          </cell>
          <cell r="E279" t="str">
            <v>RENUMBERED FROM 2400</v>
          </cell>
          <cell r="F279" t="str">
            <v>0000</v>
          </cell>
          <cell r="G279" t="str">
            <v>0000</v>
          </cell>
          <cell r="H279" t="str">
            <v>0000</v>
          </cell>
          <cell r="I279" t="str">
            <v>0000</v>
          </cell>
          <cell r="J279" t="str">
            <v>10/28/2016</v>
          </cell>
          <cell r="K279" t="str">
            <v>00/00/0000</v>
          </cell>
        </row>
        <row r="280">
          <cell r="A280" t="str">
            <v>4170</v>
          </cell>
          <cell r="B280" t="str">
            <v>DEPARTMENT OF AGING</v>
          </cell>
          <cell r="C280" t="str">
            <v>0815</v>
          </cell>
          <cell r="D280" t="str">
            <v>HEALTH AND HUMAN SERVICES</v>
          </cell>
          <cell r="E280" t="str">
            <v/>
          </cell>
          <cell r="F280" t="str">
            <v>0000</v>
          </cell>
          <cell r="G280" t="str">
            <v>0000</v>
          </cell>
          <cell r="H280" t="str">
            <v>0000</v>
          </cell>
          <cell r="I280" t="str">
            <v>0000</v>
          </cell>
          <cell r="J280" t="str">
            <v>10/28/2016</v>
          </cell>
          <cell r="K280" t="str">
            <v>00/00/1999</v>
          </cell>
        </row>
        <row r="281">
          <cell r="A281" t="str">
            <v>4180</v>
          </cell>
          <cell r="B281" t="str">
            <v>COMMISSION ON AGING</v>
          </cell>
          <cell r="C281" t="str">
            <v>0815</v>
          </cell>
          <cell r="D281" t="str">
            <v>HEALTH AND HUMAN SERVICES</v>
          </cell>
          <cell r="E281" t="str">
            <v/>
          </cell>
          <cell r="F281" t="str">
            <v>0000</v>
          </cell>
          <cell r="G281" t="str">
            <v>0000</v>
          </cell>
          <cell r="H281" t="str">
            <v>0000</v>
          </cell>
          <cell r="I281" t="str">
            <v>0000</v>
          </cell>
          <cell r="J281" t="str">
            <v>10/28/2016</v>
          </cell>
          <cell r="K281" t="str">
            <v>00/00/1999</v>
          </cell>
        </row>
        <row r="282">
          <cell r="A282" t="str">
            <v>4185</v>
          </cell>
          <cell r="B282" t="str">
            <v>CALIFORNIA SENIOR LEGISLATURE</v>
          </cell>
          <cell r="C282" t="str">
            <v>0815</v>
          </cell>
          <cell r="D282" t="str">
            <v>HEALTH AND HUMAN SERVICES</v>
          </cell>
          <cell r="E282" t="str">
            <v/>
          </cell>
          <cell r="F282" t="str">
            <v>0000</v>
          </cell>
          <cell r="G282" t="str">
            <v>0000</v>
          </cell>
          <cell r="H282" t="str">
            <v>0000</v>
          </cell>
          <cell r="I282" t="str">
            <v>0000</v>
          </cell>
          <cell r="J282" t="str">
            <v>10/28/2016</v>
          </cell>
          <cell r="K282" t="str">
            <v>00/00/0000</v>
          </cell>
        </row>
        <row r="283">
          <cell r="A283" t="str">
            <v>4210</v>
          </cell>
          <cell r="B283" t="str">
            <v>GOV COUNCIL DRUG/ALCOHOL ABUSE</v>
          </cell>
          <cell r="C283" t="str">
            <v>0815</v>
          </cell>
          <cell r="D283" t="str">
            <v>HEALTH AND HUMAN SERVICES</v>
          </cell>
          <cell r="E283" t="str">
            <v/>
          </cell>
          <cell r="F283" t="str">
            <v>0000</v>
          </cell>
          <cell r="G283" t="str">
            <v>0000</v>
          </cell>
          <cell r="H283" t="str">
            <v>0000</v>
          </cell>
          <cell r="I283" t="str">
            <v>0000</v>
          </cell>
          <cell r="J283" t="str">
            <v>10/28/2016</v>
          </cell>
          <cell r="K283" t="str">
            <v>00/00/0000</v>
          </cell>
        </row>
        <row r="284">
          <cell r="A284" t="str">
            <v>4220</v>
          </cell>
          <cell r="B284" t="str">
            <v>GOV ADV COM CHILD DEVEL PROG</v>
          </cell>
          <cell r="C284" t="str">
            <v>0815</v>
          </cell>
          <cell r="D284" t="str">
            <v>HEALTH AND HUMAN SERVICES</v>
          </cell>
          <cell r="E284" t="str">
            <v/>
          </cell>
          <cell r="F284" t="str">
            <v>0000</v>
          </cell>
          <cell r="G284" t="str">
            <v>0000</v>
          </cell>
          <cell r="H284" t="str">
            <v>0000</v>
          </cell>
          <cell r="I284" t="str">
            <v>0000</v>
          </cell>
          <cell r="J284" t="str">
            <v>10/28/2016</v>
          </cell>
          <cell r="K284" t="str">
            <v>00/00/0000</v>
          </cell>
        </row>
        <row r="285">
          <cell r="A285" t="str">
            <v>4250</v>
          </cell>
          <cell r="B285" t="str">
            <v>CA. CHILDREN AND FAMILIES COMM</v>
          </cell>
          <cell r="C285" t="str">
            <v>0815</v>
          </cell>
          <cell r="D285" t="str">
            <v>HEALTH AND HUMAN SERVICES</v>
          </cell>
          <cell r="E285" t="str">
            <v/>
          </cell>
          <cell r="F285" t="str">
            <v>0000</v>
          </cell>
          <cell r="G285" t="str">
            <v>0000</v>
          </cell>
          <cell r="H285" t="str">
            <v>0000</v>
          </cell>
          <cell r="I285" t="str">
            <v>0000</v>
          </cell>
          <cell r="J285" t="str">
            <v>10/28/2016</v>
          </cell>
          <cell r="K285" t="str">
            <v>00/00/0000</v>
          </cell>
        </row>
        <row r="286">
          <cell r="A286" t="str">
            <v>4260</v>
          </cell>
          <cell r="B286" t="str">
            <v>DEPARTMENT OF HEALTH CARE SVCS</v>
          </cell>
          <cell r="C286" t="str">
            <v>0815</v>
          </cell>
          <cell r="D286" t="str">
            <v>HEALTH AND HUMAN SERVICES</v>
          </cell>
          <cell r="E286" t="str">
            <v/>
          </cell>
          <cell r="F286" t="str">
            <v>0000</v>
          </cell>
          <cell r="G286" t="str">
            <v>0000</v>
          </cell>
          <cell r="H286" t="str">
            <v>0000</v>
          </cell>
          <cell r="I286" t="str">
            <v>0000</v>
          </cell>
          <cell r="J286" t="str">
            <v>10/28/2016</v>
          </cell>
          <cell r="K286" t="str">
            <v>00/00/0000</v>
          </cell>
        </row>
        <row r="287">
          <cell r="A287" t="str">
            <v>4265</v>
          </cell>
          <cell r="B287" t="str">
            <v>DEPARTMENT OF PUBLIC HEALTH</v>
          </cell>
          <cell r="C287" t="str">
            <v>0815</v>
          </cell>
          <cell r="D287" t="str">
            <v>HEALTH AND HUMAN SERVICES</v>
          </cell>
          <cell r="E287" t="str">
            <v/>
          </cell>
          <cell r="F287" t="str">
            <v>0000</v>
          </cell>
          <cell r="G287" t="str">
            <v>0000</v>
          </cell>
          <cell r="H287" t="str">
            <v>0000</v>
          </cell>
          <cell r="I287" t="str">
            <v>0000</v>
          </cell>
          <cell r="J287" t="str">
            <v>10/28/2016</v>
          </cell>
          <cell r="K287" t="str">
            <v>00/00/0000</v>
          </cell>
        </row>
        <row r="288">
          <cell r="A288" t="str">
            <v>4270</v>
          </cell>
          <cell r="B288" t="str">
            <v>CAL MED ASSISTANCE COMMISSION</v>
          </cell>
          <cell r="C288" t="str">
            <v>0815</v>
          </cell>
          <cell r="D288" t="str">
            <v>HEALTH AND HUMAN SERVICES</v>
          </cell>
          <cell r="E288" t="str">
            <v/>
          </cell>
          <cell r="F288" t="str">
            <v>0000</v>
          </cell>
          <cell r="G288" t="str">
            <v>0000</v>
          </cell>
          <cell r="H288" t="str">
            <v>0000</v>
          </cell>
          <cell r="I288" t="str">
            <v>0000</v>
          </cell>
          <cell r="J288" t="str">
            <v>10/28/2016</v>
          </cell>
          <cell r="K288" t="str">
            <v>00/00/1999</v>
          </cell>
        </row>
        <row r="289">
          <cell r="A289" t="str">
            <v>4280</v>
          </cell>
          <cell r="B289" t="str">
            <v>MANAGED RISK MED INSUR BD.</v>
          </cell>
          <cell r="C289" t="str">
            <v>0815</v>
          </cell>
          <cell r="D289" t="str">
            <v>HEALTH AND HUMAN SERVICES</v>
          </cell>
          <cell r="E289" t="str">
            <v/>
          </cell>
          <cell r="F289" t="str">
            <v>0000</v>
          </cell>
          <cell r="G289" t="str">
            <v>0000</v>
          </cell>
          <cell r="H289" t="str">
            <v>0000</v>
          </cell>
          <cell r="I289" t="str">
            <v>0000</v>
          </cell>
          <cell r="J289" t="str">
            <v>10/28/2016</v>
          </cell>
          <cell r="K289" t="str">
            <v>00/00/0000</v>
          </cell>
        </row>
        <row r="290">
          <cell r="A290" t="str">
            <v>4300</v>
          </cell>
          <cell r="B290" t="str">
            <v>DEPT. DEVELOPMENTAL SVCS</v>
          </cell>
          <cell r="C290" t="str">
            <v>0815</v>
          </cell>
          <cell r="D290" t="str">
            <v>HEALTH AND HUMAN SERVICES</v>
          </cell>
          <cell r="E290" t="str">
            <v/>
          </cell>
          <cell r="F290" t="str">
            <v>0000</v>
          </cell>
          <cell r="G290" t="str">
            <v>0000</v>
          </cell>
          <cell r="H290" t="str">
            <v>0000</v>
          </cell>
          <cell r="I290" t="str">
            <v>0000</v>
          </cell>
          <cell r="J290" t="str">
            <v>10/28/2016</v>
          </cell>
          <cell r="K290" t="str">
            <v>00/00/0000</v>
          </cell>
        </row>
        <row r="291">
          <cell r="A291" t="str">
            <v>4310</v>
          </cell>
          <cell r="B291" t="str">
            <v>DO NOT USE AGENCY MERGED WITH</v>
          </cell>
          <cell r="C291" t="str">
            <v>0815</v>
          </cell>
          <cell r="D291" t="str">
            <v/>
          </cell>
          <cell r="E291" t="str">
            <v/>
          </cell>
          <cell r="F291" t="str">
            <v>0000</v>
          </cell>
          <cell r="G291" t="str">
            <v>0000</v>
          </cell>
          <cell r="H291" t="str">
            <v>0000</v>
          </cell>
          <cell r="I291" t="str">
            <v>0000</v>
          </cell>
          <cell r="J291" t="str">
            <v>09/07/2018</v>
          </cell>
          <cell r="K291" t="str">
            <v>00/00/0000</v>
          </cell>
        </row>
        <row r="292">
          <cell r="A292" t="str">
            <v>4320</v>
          </cell>
          <cell r="B292" t="str">
            <v>STATE HOSPITALS</v>
          </cell>
          <cell r="C292" t="str">
            <v>0815</v>
          </cell>
          <cell r="D292" t="str">
            <v>HEALTH AND HUMAN SERVICES</v>
          </cell>
          <cell r="E292" t="str">
            <v/>
          </cell>
          <cell r="F292" t="str">
            <v>0000</v>
          </cell>
          <cell r="G292" t="str">
            <v>0000</v>
          </cell>
          <cell r="H292" t="str">
            <v>0000</v>
          </cell>
          <cell r="I292" t="str">
            <v>0000</v>
          </cell>
          <cell r="J292" t="str">
            <v>10/28/2016</v>
          </cell>
          <cell r="K292" t="str">
            <v>00/00/0000</v>
          </cell>
        </row>
        <row r="293">
          <cell r="A293" t="str">
            <v>4350</v>
          </cell>
          <cell r="B293" t="str">
            <v>DO NOT USE AGENCY MERGED WITH</v>
          </cell>
          <cell r="C293" t="str">
            <v>0815</v>
          </cell>
          <cell r="D293" t="str">
            <v/>
          </cell>
          <cell r="E293" t="str">
            <v/>
          </cell>
          <cell r="F293" t="str">
            <v>0000</v>
          </cell>
          <cell r="G293" t="str">
            <v>0000</v>
          </cell>
          <cell r="H293" t="str">
            <v>0000</v>
          </cell>
          <cell r="I293" t="str">
            <v>0000</v>
          </cell>
          <cell r="J293" t="str">
            <v>09/07/2018</v>
          </cell>
          <cell r="K293" t="str">
            <v>00/00/0000</v>
          </cell>
        </row>
        <row r="294">
          <cell r="A294" t="str">
            <v>4370</v>
          </cell>
          <cell r="B294" t="str">
            <v>DO NOT USE AGENCY MERGED WITH</v>
          </cell>
          <cell r="C294" t="str">
            <v>0815</v>
          </cell>
          <cell r="D294" t="str">
            <v/>
          </cell>
          <cell r="E294" t="str">
            <v/>
          </cell>
          <cell r="F294" t="str">
            <v>0000</v>
          </cell>
          <cell r="G294" t="str">
            <v>0000</v>
          </cell>
          <cell r="H294" t="str">
            <v>0000</v>
          </cell>
          <cell r="I294" t="str">
            <v>0000</v>
          </cell>
          <cell r="J294" t="str">
            <v>09/07/2018</v>
          </cell>
          <cell r="K294" t="str">
            <v>00/00/0000</v>
          </cell>
        </row>
        <row r="295">
          <cell r="A295" t="str">
            <v>4390</v>
          </cell>
          <cell r="B295" t="str">
            <v>DO NOT USE AGENCY MERGED WITH</v>
          </cell>
          <cell r="C295" t="str">
            <v>0815</v>
          </cell>
          <cell r="D295" t="str">
            <v/>
          </cell>
          <cell r="E295" t="str">
            <v/>
          </cell>
          <cell r="F295" t="str">
            <v>0000</v>
          </cell>
          <cell r="G295" t="str">
            <v>0000</v>
          </cell>
          <cell r="H295" t="str">
            <v>0000</v>
          </cell>
          <cell r="I295" t="str">
            <v>0000</v>
          </cell>
          <cell r="J295" t="str">
            <v>09/07/2018</v>
          </cell>
          <cell r="K295" t="str">
            <v>00/00/0000</v>
          </cell>
        </row>
        <row r="296">
          <cell r="A296" t="str">
            <v>4400</v>
          </cell>
          <cell r="B296" t="str">
            <v>DO NOT USE AGENCY MERGED WITH</v>
          </cell>
          <cell r="C296" t="str">
            <v>0815</v>
          </cell>
          <cell r="D296" t="str">
            <v/>
          </cell>
          <cell r="E296" t="str">
            <v/>
          </cell>
          <cell r="F296" t="str">
            <v>0000</v>
          </cell>
          <cell r="G296" t="str">
            <v>0000</v>
          </cell>
          <cell r="H296" t="str">
            <v>0000</v>
          </cell>
          <cell r="I296" t="str">
            <v>0000</v>
          </cell>
          <cell r="J296" t="str">
            <v>09/07/2018</v>
          </cell>
          <cell r="K296" t="str">
            <v>00/00/0000</v>
          </cell>
        </row>
        <row r="297">
          <cell r="A297" t="str">
            <v>4430</v>
          </cell>
          <cell r="B297" t="str">
            <v>DO NOT USE AGENCY MERGED WITH</v>
          </cell>
          <cell r="C297" t="str">
            <v>0815</v>
          </cell>
          <cell r="D297" t="str">
            <v/>
          </cell>
          <cell r="E297" t="str">
            <v/>
          </cell>
          <cell r="F297" t="str">
            <v>0000</v>
          </cell>
          <cell r="G297" t="str">
            <v>0000</v>
          </cell>
          <cell r="H297" t="str">
            <v>0000</v>
          </cell>
          <cell r="I297" t="str">
            <v>0000</v>
          </cell>
          <cell r="J297" t="str">
            <v>09/07/2018</v>
          </cell>
          <cell r="K297" t="str">
            <v>00/00/0000</v>
          </cell>
        </row>
        <row r="298">
          <cell r="A298" t="str">
            <v>4440</v>
          </cell>
          <cell r="B298" t="str">
            <v>DEPT. OF STATE HOSPITAL</v>
          </cell>
          <cell r="C298" t="str">
            <v>0815</v>
          </cell>
          <cell r="D298" t="str">
            <v>HEALTH AND HUMAN SERVICES</v>
          </cell>
          <cell r="E298" t="str">
            <v/>
          </cell>
          <cell r="F298" t="str">
            <v>0000</v>
          </cell>
          <cell r="G298" t="str">
            <v>0000</v>
          </cell>
          <cell r="H298" t="str">
            <v>0000</v>
          </cell>
          <cell r="I298" t="str">
            <v>0000</v>
          </cell>
          <cell r="J298" t="str">
            <v>10/28/2016</v>
          </cell>
          <cell r="K298" t="str">
            <v>00/00/0000</v>
          </cell>
        </row>
        <row r="299">
          <cell r="A299" t="str">
            <v>4450</v>
          </cell>
          <cell r="B299" t="str">
            <v>SACRAMENTO STATE HOSPITAL</v>
          </cell>
          <cell r="C299" t="str">
            <v>0815</v>
          </cell>
          <cell r="D299" t="str">
            <v>HEALTH AND HUMAN SERVICES</v>
          </cell>
          <cell r="E299" t="str">
            <v/>
          </cell>
          <cell r="F299" t="str">
            <v>0000</v>
          </cell>
          <cell r="G299" t="str">
            <v>0000</v>
          </cell>
          <cell r="H299" t="str">
            <v>0000</v>
          </cell>
          <cell r="I299" t="str">
            <v>0000</v>
          </cell>
          <cell r="J299" t="str">
            <v>10/28/2016</v>
          </cell>
          <cell r="K299" t="str">
            <v>00/00/1999</v>
          </cell>
        </row>
        <row r="300">
          <cell r="A300" t="str">
            <v>4460</v>
          </cell>
          <cell r="B300" t="str">
            <v>STATE HOSPITALS</v>
          </cell>
          <cell r="C300" t="str">
            <v>0815</v>
          </cell>
          <cell r="D300" t="str">
            <v>HEALTH AND HUMAN SERVICES</v>
          </cell>
          <cell r="E300" t="str">
            <v/>
          </cell>
          <cell r="F300" t="str">
            <v>0000</v>
          </cell>
          <cell r="G300" t="str">
            <v>0000</v>
          </cell>
          <cell r="H300" t="str">
            <v>0000</v>
          </cell>
          <cell r="I300" t="str">
            <v>0000</v>
          </cell>
          <cell r="J300" t="str">
            <v>10/28/2016</v>
          </cell>
          <cell r="K300" t="str">
            <v>00/00/0000</v>
          </cell>
        </row>
        <row r="301">
          <cell r="A301" t="str">
            <v>4470</v>
          </cell>
          <cell r="B301" t="str">
            <v>ATASCADERO STATE HOSPITAL</v>
          </cell>
          <cell r="C301" t="str">
            <v>0815</v>
          </cell>
          <cell r="D301" t="str">
            <v>HEALTH AND HUMAN SERVICES</v>
          </cell>
          <cell r="E301" t="str">
            <v/>
          </cell>
          <cell r="F301" t="str">
            <v>0000</v>
          </cell>
          <cell r="G301" t="str">
            <v>0000</v>
          </cell>
          <cell r="H301" t="str">
            <v>0000</v>
          </cell>
          <cell r="I301" t="str">
            <v>0000</v>
          </cell>
          <cell r="J301" t="str">
            <v>10/28/2016</v>
          </cell>
          <cell r="K301" t="str">
            <v>00/00/1999</v>
          </cell>
        </row>
        <row r="302">
          <cell r="A302" t="str">
            <v>4490</v>
          </cell>
          <cell r="B302" t="str">
            <v>METROPOLITAN STATE HOSPITAL</v>
          </cell>
          <cell r="C302" t="str">
            <v>0815</v>
          </cell>
          <cell r="D302" t="str">
            <v>HEALTH AND HUMAN SERVICES</v>
          </cell>
          <cell r="E302" t="str">
            <v/>
          </cell>
          <cell r="F302" t="str">
            <v>0000</v>
          </cell>
          <cell r="G302" t="str">
            <v>0000</v>
          </cell>
          <cell r="H302" t="str">
            <v>0000</v>
          </cell>
          <cell r="I302" t="str">
            <v>0000</v>
          </cell>
          <cell r="J302" t="str">
            <v>10/28/2016</v>
          </cell>
          <cell r="K302" t="str">
            <v>00/00/1999</v>
          </cell>
        </row>
        <row r="303">
          <cell r="A303" t="str">
            <v>4500</v>
          </cell>
          <cell r="B303" t="str">
            <v>NAPA STATE HOSPITAL</v>
          </cell>
          <cell r="C303" t="str">
            <v>0815</v>
          </cell>
          <cell r="D303" t="str">
            <v>HEALTH AND HUMAN SERVICES</v>
          </cell>
          <cell r="E303" t="str">
            <v/>
          </cell>
          <cell r="F303" t="str">
            <v>0000</v>
          </cell>
          <cell r="G303" t="str">
            <v>0000</v>
          </cell>
          <cell r="H303" t="str">
            <v>0000</v>
          </cell>
          <cell r="I303" t="str">
            <v>0000</v>
          </cell>
          <cell r="J303" t="str">
            <v>10/28/2016</v>
          </cell>
          <cell r="K303" t="str">
            <v>00/00/1999</v>
          </cell>
        </row>
        <row r="304">
          <cell r="A304" t="str">
            <v>4510</v>
          </cell>
          <cell r="B304" t="str">
            <v>PATTON STATE HOSPITAL</v>
          </cell>
          <cell r="C304" t="str">
            <v>0815</v>
          </cell>
          <cell r="D304" t="str">
            <v>HEALTH AND HUMAN SERVICES</v>
          </cell>
          <cell r="E304" t="str">
            <v/>
          </cell>
          <cell r="F304" t="str">
            <v>0000</v>
          </cell>
          <cell r="G304" t="str">
            <v>0000</v>
          </cell>
          <cell r="H304" t="str">
            <v>0000</v>
          </cell>
          <cell r="I304" t="str">
            <v>0000</v>
          </cell>
          <cell r="J304" t="str">
            <v>10/28/2016</v>
          </cell>
          <cell r="K304" t="str">
            <v>00/00/1999</v>
          </cell>
        </row>
        <row r="305">
          <cell r="A305" t="str">
            <v>4520</v>
          </cell>
          <cell r="B305" t="str">
            <v>STOCKTON STATE HOSPITAL-DMH</v>
          </cell>
          <cell r="C305" t="str">
            <v>0815</v>
          </cell>
          <cell r="D305" t="str">
            <v>HEALTH AND HUMAN SERVICES</v>
          </cell>
          <cell r="E305" t="str">
            <v/>
          </cell>
          <cell r="F305" t="str">
            <v>0000</v>
          </cell>
          <cell r="G305" t="str">
            <v>0000</v>
          </cell>
          <cell r="H305" t="str">
            <v>0000</v>
          </cell>
          <cell r="I305" t="str">
            <v>0000</v>
          </cell>
          <cell r="J305" t="str">
            <v>10/28/2016</v>
          </cell>
          <cell r="K305" t="str">
            <v>00/00/1999</v>
          </cell>
        </row>
        <row r="306">
          <cell r="A306" t="str">
            <v>4530</v>
          </cell>
          <cell r="B306" t="str">
            <v>VACAVILLE STATE HOSPITAL</v>
          </cell>
          <cell r="C306" t="str">
            <v>0815</v>
          </cell>
          <cell r="D306" t="str">
            <v>HEALTH AND HUMAN SERVICES</v>
          </cell>
          <cell r="E306" t="str">
            <v/>
          </cell>
          <cell r="F306" t="str">
            <v>0000</v>
          </cell>
          <cell r="G306" t="str">
            <v>0000</v>
          </cell>
          <cell r="H306" t="str">
            <v>0000</v>
          </cell>
          <cell r="I306" t="str">
            <v>0000</v>
          </cell>
          <cell r="J306" t="str">
            <v>10/28/2016</v>
          </cell>
          <cell r="K306" t="str">
            <v>00/00/0000</v>
          </cell>
        </row>
        <row r="307">
          <cell r="A307" t="str">
            <v>4540</v>
          </cell>
          <cell r="B307" t="str">
            <v>COALINGA STATE HOSPITAL</v>
          </cell>
          <cell r="C307" t="str">
            <v>0815</v>
          </cell>
          <cell r="D307" t="str">
            <v>HEALTH AND HUMAN SERVICES</v>
          </cell>
          <cell r="E307" t="str">
            <v/>
          </cell>
          <cell r="F307" t="str">
            <v>0000</v>
          </cell>
          <cell r="G307" t="str">
            <v>0000</v>
          </cell>
          <cell r="H307" t="str">
            <v>0000</v>
          </cell>
          <cell r="I307" t="str">
            <v>0000</v>
          </cell>
          <cell r="J307" t="str">
            <v>10/28/2016</v>
          </cell>
          <cell r="K307" t="str">
            <v>00/00/0000</v>
          </cell>
        </row>
        <row r="308">
          <cell r="A308" t="str">
            <v>4550</v>
          </cell>
          <cell r="B308" t="str">
            <v>SALINAS STATE HOSPITAL</v>
          </cell>
          <cell r="C308" t="str">
            <v>0815</v>
          </cell>
          <cell r="D308" t="str">
            <v>HEALTH AND HUMAN SERVICES</v>
          </cell>
          <cell r="E308" t="str">
            <v/>
          </cell>
          <cell r="F308" t="str">
            <v>0000</v>
          </cell>
          <cell r="G308" t="str">
            <v>0000</v>
          </cell>
          <cell r="H308" t="str">
            <v>0000</v>
          </cell>
          <cell r="I308" t="str">
            <v>0000</v>
          </cell>
          <cell r="J308" t="str">
            <v>10/28/2016</v>
          </cell>
          <cell r="K308" t="str">
            <v>00/00/0000</v>
          </cell>
        </row>
        <row r="309">
          <cell r="A309" t="str">
            <v>4560</v>
          </cell>
          <cell r="B309" t="str">
            <v>MENTAL HEALTH SVCS OVERSIGHT</v>
          </cell>
          <cell r="C309" t="str">
            <v>0815</v>
          </cell>
          <cell r="D309" t="str">
            <v>HEALTH AND HUMAN SERVICES</v>
          </cell>
          <cell r="E309" t="str">
            <v/>
          </cell>
          <cell r="F309" t="str">
            <v>0000</v>
          </cell>
          <cell r="G309" t="str">
            <v>0000</v>
          </cell>
          <cell r="H309" t="str">
            <v>0000</v>
          </cell>
          <cell r="I309" t="str">
            <v>0000</v>
          </cell>
          <cell r="J309" t="str">
            <v>10/28/2016</v>
          </cell>
          <cell r="K309" t="str">
            <v>00/00/0000</v>
          </cell>
        </row>
        <row r="310">
          <cell r="A310" t="str">
            <v>4700</v>
          </cell>
          <cell r="B310" t="str">
            <v>DEPT. COMMUNTY SVCS AND DEV</v>
          </cell>
          <cell r="C310" t="str">
            <v>0815</v>
          </cell>
          <cell r="D310" t="str">
            <v>HEALTH AND HUMAN SERVICES</v>
          </cell>
          <cell r="E310" t="str">
            <v/>
          </cell>
          <cell r="F310" t="str">
            <v>0000</v>
          </cell>
          <cell r="G310" t="str">
            <v>0000</v>
          </cell>
          <cell r="H310" t="str">
            <v>0000</v>
          </cell>
          <cell r="I310" t="str">
            <v>0000</v>
          </cell>
          <cell r="J310" t="str">
            <v>10/28/2016</v>
          </cell>
          <cell r="K310" t="str">
            <v>00/00/0000</v>
          </cell>
        </row>
        <row r="311">
          <cell r="A311" t="str">
            <v>4800</v>
          </cell>
          <cell r="B311" t="str">
            <v>CA. HLTH AND BENEFIT EXCHANGE</v>
          </cell>
          <cell r="C311" t="str">
            <v>0815</v>
          </cell>
          <cell r="D311" t="str">
            <v>HEALTH AND HUMAN SERVICES</v>
          </cell>
          <cell r="E311" t="str">
            <v/>
          </cell>
          <cell r="F311" t="str">
            <v>0000</v>
          </cell>
          <cell r="G311" t="str">
            <v>0000</v>
          </cell>
          <cell r="H311" t="str">
            <v>0000</v>
          </cell>
          <cell r="I311" t="str">
            <v>0000</v>
          </cell>
          <cell r="J311" t="str">
            <v>10/28/2016</v>
          </cell>
          <cell r="K311" t="str">
            <v>00/00/0000</v>
          </cell>
        </row>
        <row r="312">
          <cell r="A312" t="str">
            <v>5160</v>
          </cell>
          <cell r="B312" t="str">
            <v>DEPARTMENT OF REHABILITATION</v>
          </cell>
          <cell r="C312" t="str">
            <v>0815</v>
          </cell>
          <cell r="D312" t="str">
            <v>HEALTH AND HUMAN SERVICES</v>
          </cell>
          <cell r="E312" t="str">
            <v/>
          </cell>
          <cell r="F312" t="str">
            <v>0000</v>
          </cell>
          <cell r="G312" t="str">
            <v>0000</v>
          </cell>
          <cell r="H312" t="str">
            <v>0000</v>
          </cell>
          <cell r="I312" t="str">
            <v>0000</v>
          </cell>
          <cell r="J312" t="str">
            <v>10/28/2016</v>
          </cell>
          <cell r="K312" t="str">
            <v>00/00/0000</v>
          </cell>
        </row>
        <row r="313">
          <cell r="A313" t="str">
            <v>5165</v>
          </cell>
          <cell r="B313" t="str">
            <v>YOUTH AND COMMUNITY RESTORATIO</v>
          </cell>
          <cell r="C313" t="str">
            <v>0815</v>
          </cell>
          <cell r="D313" t="str">
            <v>HEALTH AND HUMAN SERVICES</v>
          </cell>
          <cell r="E313" t="str">
            <v/>
          </cell>
          <cell r="F313" t="str">
            <v>0000</v>
          </cell>
          <cell r="G313" t="str">
            <v>0000</v>
          </cell>
          <cell r="H313" t="str">
            <v>0000</v>
          </cell>
          <cell r="I313" t="str">
            <v>0000</v>
          </cell>
          <cell r="J313" t="str">
            <v>09/09/2019</v>
          </cell>
          <cell r="K313" t="str">
            <v>00/00/0000</v>
          </cell>
        </row>
        <row r="314">
          <cell r="A314" t="str">
            <v>5170</v>
          </cell>
          <cell r="B314" t="str">
            <v>ST INDPT LIVING COUNCIL</v>
          </cell>
          <cell r="C314" t="str">
            <v>0815</v>
          </cell>
          <cell r="D314" t="str">
            <v>HEALTH AND HUMAN SERVICES</v>
          </cell>
          <cell r="E314" t="str">
            <v/>
          </cell>
          <cell r="F314" t="str">
            <v>0000</v>
          </cell>
          <cell r="G314" t="str">
            <v>0000</v>
          </cell>
          <cell r="H314" t="str">
            <v>0000</v>
          </cell>
          <cell r="I314" t="str">
            <v>0000</v>
          </cell>
          <cell r="J314" t="str">
            <v>10/28/2016</v>
          </cell>
          <cell r="K314" t="str">
            <v>00/00/0000</v>
          </cell>
        </row>
        <row r="315">
          <cell r="A315" t="str">
            <v>5175</v>
          </cell>
          <cell r="B315" t="str">
            <v>DEPT OF CHILD SUPPORT SERVICE</v>
          </cell>
          <cell r="C315" t="str">
            <v>0815</v>
          </cell>
          <cell r="D315" t="str">
            <v>HEALTH AND HUMAN SERVICES</v>
          </cell>
          <cell r="E315" t="str">
            <v/>
          </cell>
          <cell r="F315" t="str">
            <v>0000</v>
          </cell>
          <cell r="G315" t="str">
            <v>0000</v>
          </cell>
          <cell r="H315" t="str">
            <v>0000</v>
          </cell>
          <cell r="I315" t="str">
            <v>0000</v>
          </cell>
          <cell r="J315" t="str">
            <v>10/28/2016</v>
          </cell>
          <cell r="K315" t="str">
            <v>00/00/0000</v>
          </cell>
        </row>
        <row r="316">
          <cell r="A316" t="str">
            <v>5180</v>
          </cell>
          <cell r="B316" t="str">
            <v>DEPT OF SOCIAL SERVICES</v>
          </cell>
          <cell r="C316" t="str">
            <v>0815</v>
          </cell>
          <cell r="D316" t="str">
            <v>HEALTH AND HUMAN SERVICES</v>
          </cell>
          <cell r="E316" t="str">
            <v/>
          </cell>
          <cell r="F316" t="str">
            <v>0000</v>
          </cell>
          <cell r="G316" t="str">
            <v>0000</v>
          </cell>
          <cell r="H316" t="str">
            <v>0000</v>
          </cell>
          <cell r="I316" t="str">
            <v>0000</v>
          </cell>
          <cell r="J316" t="str">
            <v>10/28/2016</v>
          </cell>
          <cell r="K316" t="str">
            <v>00/00/0000</v>
          </cell>
        </row>
        <row r="317">
          <cell r="A317" t="str">
            <v>5190</v>
          </cell>
          <cell r="B317" t="str">
            <v>CALIF HEALTH FACILITIES COMM</v>
          </cell>
          <cell r="C317" t="str">
            <v>0815</v>
          </cell>
          <cell r="D317" t="str">
            <v>HEALTH AND HUMAN SERVICES</v>
          </cell>
          <cell r="E317" t="str">
            <v/>
          </cell>
          <cell r="F317" t="str">
            <v>0000</v>
          </cell>
          <cell r="G317" t="str">
            <v>0000</v>
          </cell>
          <cell r="H317" t="str">
            <v>0000</v>
          </cell>
          <cell r="I317" t="str">
            <v>0000</v>
          </cell>
          <cell r="J317" t="str">
            <v>10/28/2016</v>
          </cell>
          <cell r="K317" t="str">
            <v>00/00/0000</v>
          </cell>
        </row>
        <row r="318">
          <cell r="A318" t="str">
            <v>5195</v>
          </cell>
          <cell r="B318" t="str">
            <v>STATE-LOCAL REALIGNMENT</v>
          </cell>
          <cell r="C318" t="str">
            <v>0815</v>
          </cell>
          <cell r="D318" t="str">
            <v>HEALTH AND HUMAN SERVICES</v>
          </cell>
          <cell r="E318" t="str">
            <v/>
          </cell>
          <cell r="F318" t="str">
            <v>0000</v>
          </cell>
          <cell r="G318" t="str">
            <v>0000</v>
          </cell>
          <cell r="H318" t="str">
            <v>0000</v>
          </cell>
          <cell r="I318" t="str">
            <v>0000</v>
          </cell>
          <cell r="J318" t="str">
            <v>10/28/2016</v>
          </cell>
          <cell r="K318" t="str">
            <v>00/00/0000</v>
          </cell>
        </row>
        <row r="319">
          <cell r="A319" t="str">
            <v>5196</v>
          </cell>
          <cell r="B319" t="str">
            <v>STATE-LOCAL REALIGNMENT,2011</v>
          </cell>
          <cell r="C319" t="str">
            <v>0815</v>
          </cell>
          <cell r="D319" t="str">
            <v>HEALTH AND HUMAN SERVICES</v>
          </cell>
          <cell r="E319" t="str">
            <v/>
          </cell>
          <cell r="F319" t="str">
            <v>0000</v>
          </cell>
          <cell r="G319" t="str">
            <v>0000</v>
          </cell>
          <cell r="H319" t="str">
            <v>0000</v>
          </cell>
          <cell r="I319" t="str">
            <v>0000</v>
          </cell>
          <cell r="J319" t="str">
            <v>10/28/2016</v>
          </cell>
          <cell r="K319" t="str">
            <v>00/00/0000</v>
          </cell>
        </row>
        <row r="320">
          <cell r="A320" t="str">
            <v>5210</v>
          </cell>
          <cell r="B320" t="str">
            <v>CORRECTIONS AND REHABILITATION</v>
          </cell>
          <cell r="C320" t="str">
            <v>0835</v>
          </cell>
          <cell r="D320" t="str">
            <v>CORRECTIONS AND REHABILITATION</v>
          </cell>
          <cell r="E320" t="str">
            <v/>
          </cell>
          <cell r="F320" t="str">
            <v>0000</v>
          </cell>
          <cell r="G320" t="str">
            <v>0000</v>
          </cell>
          <cell r="H320" t="str">
            <v>0000</v>
          </cell>
          <cell r="I320" t="str">
            <v>0000</v>
          </cell>
          <cell r="J320" t="str">
            <v>07/08/2016</v>
          </cell>
          <cell r="K320" t="str">
            <v>00/00/0000</v>
          </cell>
        </row>
        <row r="321">
          <cell r="A321" t="str">
            <v>5225</v>
          </cell>
          <cell r="B321" t="str">
            <v>DEPT OF CORRECTIONS &amp; REHAB</v>
          </cell>
          <cell r="C321" t="str">
            <v>0835</v>
          </cell>
          <cell r="D321" t="str">
            <v>CORRECTIONS AND REHABILITATION</v>
          </cell>
          <cell r="E321" t="str">
            <v/>
          </cell>
          <cell r="F321" t="str">
            <v>0000</v>
          </cell>
          <cell r="G321" t="str">
            <v>0000</v>
          </cell>
          <cell r="H321" t="str">
            <v>0000</v>
          </cell>
          <cell r="I321" t="str">
            <v>0000</v>
          </cell>
          <cell r="J321" t="str">
            <v>07/08/2016</v>
          </cell>
          <cell r="K321" t="str">
            <v>00/00/0000</v>
          </cell>
        </row>
        <row r="322">
          <cell r="A322" t="str">
            <v>5226</v>
          </cell>
          <cell r="B322" t="str">
            <v>CORRECTIONS &amp; REHAB HDQTRS</v>
          </cell>
          <cell r="C322" t="str">
            <v>0835</v>
          </cell>
          <cell r="D322" t="str">
            <v>CORRECTIONS AND REHABILITATION</v>
          </cell>
          <cell r="E322" t="str">
            <v/>
          </cell>
          <cell r="F322" t="str">
            <v>0000</v>
          </cell>
          <cell r="G322" t="str">
            <v>0000</v>
          </cell>
          <cell r="H322" t="str">
            <v>0000</v>
          </cell>
          <cell r="I322" t="str">
            <v>0000</v>
          </cell>
          <cell r="J322" t="str">
            <v>07/08/2016</v>
          </cell>
          <cell r="K322" t="str">
            <v>00/00/0000</v>
          </cell>
        </row>
        <row r="323">
          <cell r="A323" t="str">
            <v>5227</v>
          </cell>
          <cell r="B323" t="str">
            <v>STATE/COMMUNITY CORRECTIONS</v>
          </cell>
          <cell r="C323" t="str">
            <v>0835</v>
          </cell>
          <cell r="D323" t="str">
            <v>CORRECTIONS AND REHABILITATION</v>
          </cell>
          <cell r="E323" t="str">
            <v/>
          </cell>
          <cell r="F323" t="str">
            <v>0000</v>
          </cell>
          <cell r="G323" t="str">
            <v>0000</v>
          </cell>
          <cell r="H323" t="str">
            <v>0000</v>
          </cell>
          <cell r="I323" t="str">
            <v>0000</v>
          </cell>
          <cell r="J323" t="str">
            <v>07/08/2016</v>
          </cell>
          <cell r="K323" t="str">
            <v>00/00/0000</v>
          </cell>
        </row>
        <row r="324">
          <cell r="A324" t="str">
            <v>5228</v>
          </cell>
          <cell r="B324" t="str">
            <v>SAFE NGHBORHOODS &amp; SCHOOLS ACT</v>
          </cell>
          <cell r="C324" t="str">
            <v>0835</v>
          </cell>
          <cell r="D324" t="str">
            <v>CORRECTIONS AND REHABILITATION</v>
          </cell>
          <cell r="E324" t="str">
            <v/>
          </cell>
          <cell r="F324" t="str">
            <v>0000</v>
          </cell>
          <cell r="G324" t="str">
            <v>0000</v>
          </cell>
          <cell r="H324" t="str">
            <v>0000</v>
          </cell>
          <cell r="I324" t="str">
            <v>0000</v>
          </cell>
          <cell r="J324" t="str">
            <v>08/06/2018</v>
          </cell>
          <cell r="K324" t="str">
            <v>00/00/0000</v>
          </cell>
        </row>
        <row r="325">
          <cell r="A325" t="str">
            <v>5231</v>
          </cell>
          <cell r="B325" t="str">
            <v>CORRECTIONS &amp; REHAB CORCORAN</v>
          </cell>
          <cell r="C325" t="str">
            <v>0835</v>
          </cell>
          <cell r="D325" t="str">
            <v>CORRECTIONS AND REHABILITATION</v>
          </cell>
          <cell r="E325" t="str">
            <v/>
          </cell>
          <cell r="F325" t="str">
            <v>0000</v>
          </cell>
          <cell r="G325" t="str">
            <v>0000</v>
          </cell>
          <cell r="H325" t="str">
            <v>0000</v>
          </cell>
          <cell r="I325" t="str">
            <v>0000</v>
          </cell>
          <cell r="J325" t="str">
            <v>07/08/2016</v>
          </cell>
          <cell r="K325" t="str">
            <v>00/00/0000</v>
          </cell>
        </row>
        <row r="326">
          <cell r="A326" t="str">
            <v>5232</v>
          </cell>
          <cell r="B326" t="str">
            <v>CORRECTIONS &amp; REHAB EL CENTRO</v>
          </cell>
          <cell r="C326" t="str">
            <v>0835</v>
          </cell>
          <cell r="D326" t="str">
            <v>CORRECTIONS AND REHABILITATION</v>
          </cell>
          <cell r="E326" t="str">
            <v/>
          </cell>
          <cell r="F326" t="str">
            <v>0000</v>
          </cell>
          <cell r="G326" t="str">
            <v>0000</v>
          </cell>
          <cell r="H326" t="str">
            <v>0000</v>
          </cell>
          <cell r="I326" t="str">
            <v>0000</v>
          </cell>
          <cell r="J326" t="str">
            <v>07/08/2016</v>
          </cell>
          <cell r="K326" t="str">
            <v>00/00/0000</v>
          </cell>
        </row>
        <row r="327">
          <cell r="A327" t="str">
            <v>5233</v>
          </cell>
          <cell r="B327" t="str">
            <v>CORRECTIONS &amp; REHAB BAKERSFLD</v>
          </cell>
          <cell r="C327" t="str">
            <v>0835</v>
          </cell>
          <cell r="D327" t="str">
            <v>CORRECTIONS AND REHABILITATION</v>
          </cell>
          <cell r="E327" t="str">
            <v/>
          </cell>
          <cell r="F327" t="str">
            <v>0000</v>
          </cell>
          <cell r="G327" t="str">
            <v>0000</v>
          </cell>
          <cell r="H327" t="str">
            <v>0000</v>
          </cell>
          <cell r="I327" t="str">
            <v>0000</v>
          </cell>
          <cell r="J327" t="str">
            <v>07/08/2016</v>
          </cell>
          <cell r="K327" t="str">
            <v>00/00/0000</v>
          </cell>
        </row>
        <row r="328">
          <cell r="A328" t="str">
            <v>5234</v>
          </cell>
          <cell r="B328" t="str">
            <v>CORRECTIONS &amp; REHAB SACTO</v>
          </cell>
          <cell r="C328" t="str">
            <v>0835</v>
          </cell>
          <cell r="D328" t="str">
            <v>CORRECTIONS AND REHABILITATION</v>
          </cell>
          <cell r="E328" t="str">
            <v/>
          </cell>
          <cell r="F328" t="str">
            <v>0000</v>
          </cell>
          <cell r="G328" t="str">
            <v>0000</v>
          </cell>
          <cell r="H328" t="str">
            <v>0000</v>
          </cell>
          <cell r="I328" t="str">
            <v>0000</v>
          </cell>
          <cell r="J328" t="str">
            <v>07/08/2016</v>
          </cell>
          <cell r="K328" t="str">
            <v>00/00/0000</v>
          </cell>
        </row>
        <row r="329">
          <cell r="A329" t="str">
            <v>5236</v>
          </cell>
          <cell r="B329" t="str">
            <v>CORRECTIONS &amp; REHAB NO COAST</v>
          </cell>
          <cell r="C329" t="str">
            <v>0835</v>
          </cell>
          <cell r="D329" t="str">
            <v>CORRECTIONS AND REHABILITATION</v>
          </cell>
          <cell r="E329" t="str">
            <v/>
          </cell>
          <cell r="F329" t="str">
            <v>0000</v>
          </cell>
          <cell r="G329" t="str">
            <v>0000</v>
          </cell>
          <cell r="H329" t="str">
            <v>0000</v>
          </cell>
          <cell r="I329" t="str">
            <v>0000</v>
          </cell>
          <cell r="J329" t="str">
            <v>07/08/2016</v>
          </cell>
          <cell r="K329" t="str">
            <v>00/00/0000</v>
          </cell>
        </row>
        <row r="330">
          <cell r="A330" t="str">
            <v>5237</v>
          </cell>
          <cell r="B330" t="str">
            <v>CORRECTIONS &amp; REHAB CNTR COAS</v>
          </cell>
          <cell r="C330" t="str">
            <v>0835</v>
          </cell>
          <cell r="D330" t="str">
            <v>CORRECTIONS AND REHABILITATION</v>
          </cell>
          <cell r="E330" t="str">
            <v/>
          </cell>
          <cell r="F330" t="str">
            <v>0000</v>
          </cell>
          <cell r="G330" t="str">
            <v>0000</v>
          </cell>
          <cell r="H330" t="str">
            <v>0000</v>
          </cell>
          <cell r="I330" t="str">
            <v>0000</v>
          </cell>
          <cell r="J330" t="str">
            <v>07/08/2016</v>
          </cell>
          <cell r="K330" t="str">
            <v>00/00/0000</v>
          </cell>
        </row>
        <row r="331">
          <cell r="A331" t="str">
            <v>5238</v>
          </cell>
          <cell r="B331" t="str">
            <v>CORRECTIONS &amp; REHAB SO CAL</v>
          </cell>
          <cell r="C331" t="str">
            <v>0835</v>
          </cell>
          <cell r="D331" t="str">
            <v>CORRECTIONS AND REHABILITATION</v>
          </cell>
          <cell r="E331" t="str">
            <v/>
          </cell>
          <cell r="F331" t="str">
            <v>0000</v>
          </cell>
          <cell r="G331" t="str">
            <v>0000</v>
          </cell>
          <cell r="H331" t="str">
            <v>0000</v>
          </cell>
          <cell r="I331" t="str">
            <v>0000</v>
          </cell>
          <cell r="J331" t="str">
            <v>07/08/2016</v>
          </cell>
          <cell r="K331" t="str">
            <v>00/00/0000</v>
          </cell>
        </row>
        <row r="332">
          <cell r="A332" t="str">
            <v>5239</v>
          </cell>
          <cell r="B332" t="str">
            <v>DEPARTMENT OF CORRECTIONS</v>
          </cell>
          <cell r="C332" t="str">
            <v>0835</v>
          </cell>
          <cell r="D332" t="str">
            <v>CORRECTIONS AND REHABILITATION</v>
          </cell>
          <cell r="E332" t="str">
            <v/>
          </cell>
          <cell r="F332" t="str">
            <v>0000</v>
          </cell>
          <cell r="G332" t="str">
            <v>0000</v>
          </cell>
          <cell r="H332" t="str">
            <v>0000</v>
          </cell>
          <cell r="I332" t="str">
            <v>0000</v>
          </cell>
          <cell r="J332" t="str">
            <v>07/08/2016</v>
          </cell>
          <cell r="K332" t="str">
            <v>00/00/0000</v>
          </cell>
        </row>
        <row r="333">
          <cell r="A333" t="str">
            <v>5240</v>
          </cell>
          <cell r="B333" t="str">
            <v>DEPT OF CORRECTIONS-UNALLOC</v>
          </cell>
          <cell r="C333" t="str">
            <v>0835</v>
          </cell>
          <cell r="D333" t="str">
            <v>CORRECTIONS AND REHABILITATION</v>
          </cell>
          <cell r="E333" t="str">
            <v/>
          </cell>
          <cell r="F333" t="str">
            <v>0000</v>
          </cell>
          <cell r="G333" t="str">
            <v>0000</v>
          </cell>
          <cell r="H333" t="str">
            <v>0000</v>
          </cell>
          <cell r="I333" t="str">
            <v>0000</v>
          </cell>
          <cell r="J333" t="str">
            <v>07/08/2016</v>
          </cell>
          <cell r="K333" t="str">
            <v>00/00/0000</v>
          </cell>
        </row>
        <row r="334">
          <cell r="A334" t="str">
            <v>5241</v>
          </cell>
          <cell r="B334" t="str">
            <v>CORRECTIONS &amp; REHAB NO YOUTH</v>
          </cell>
          <cell r="C334" t="str">
            <v>0835</v>
          </cell>
          <cell r="D334" t="str">
            <v>CORRECTIONS AND REHABILITATION</v>
          </cell>
          <cell r="E334" t="str">
            <v/>
          </cell>
          <cell r="F334" t="str">
            <v>0000</v>
          </cell>
          <cell r="G334" t="str">
            <v>0000</v>
          </cell>
          <cell r="H334" t="str">
            <v>0000</v>
          </cell>
          <cell r="I334" t="str">
            <v>0000</v>
          </cell>
          <cell r="J334" t="str">
            <v>07/08/2016</v>
          </cell>
          <cell r="K334" t="str">
            <v>00/00/0000</v>
          </cell>
        </row>
        <row r="335">
          <cell r="A335" t="str">
            <v>5242</v>
          </cell>
          <cell r="B335" t="str">
            <v>CORRECTIONS &amp; REHAB SO YOUTH</v>
          </cell>
          <cell r="C335" t="str">
            <v>0835</v>
          </cell>
          <cell r="D335" t="str">
            <v>CORRECTIONS AND REHABILITATION</v>
          </cell>
          <cell r="E335" t="str">
            <v/>
          </cell>
          <cell r="F335" t="str">
            <v>0000</v>
          </cell>
          <cell r="G335" t="str">
            <v>0000</v>
          </cell>
          <cell r="H335" t="str">
            <v>0000</v>
          </cell>
          <cell r="I335" t="str">
            <v>0000</v>
          </cell>
          <cell r="J335" t="str">
            <v>07/08/2016</v>
          </cell>
          <cell r="K335" t="str">
            <v>00/00/0000</v>
          </cell>
        </row>
        <row r="336">
          <cell r="A336" t="str">
            <v>5250</v>
          </cell>
          <cell r="B336" t="str">
            <v>DEPARTMENT OF CORRECTIONS</v>
          </cell>
          <cell r="C336" t="str">
            <v>0835</v>
          </cell>
          <cell r="D336" t="str">
            <v>CORRECTIONS AND REHABILITATION</v>
          </cell>
          <cell r="E336" t="str">
            <v/>
          </cell>
          <cell r="F336" t="str">
            <v>0000</v>
          </cell>
          <cell r="G336" t="str">
            <v>0000</v>
          </cell>
          <cell r="H336" t="str">
            <v>0000</v>
          </cell>
          <cell r="I336" t="str">
            <v>0000</v>
          </cell>
          <cell r="J336" t="str">
            <v>07/08/2016</v>
          </cell>
          <cell r="K336" t="str">
            <v>00/00/1999</v>
          </cell>
        </row>
        <row r="337">
          <cell r="A337" t="str">
            <v>5260</v>
          </cell>
          <cell r="B337" t="str">
            <v>PAROLE &amp; COMMUNITY SVC DIV</v>
          </cell>
          <cell r="C337" t="str">
            <v>0835</v>
          </cell>
          <cell r="D337" t="str">
            <v>CORRECTIONS AND REHABILITATION</v>
          </cell>
          <cell r="E337" t="str">
            <v/>
          </cell>
          <cell r="F337" t="str">
            <v>0000</v>
          </cell>
          <cell r="G337" t="str">
            <v>0000</v>
          </cell>
          <cell r="H337" t="str">
            <v>0000</v>
          </cell>
          <cell r="I337" t="str">
            <v>0000</v>
          </cell>
          <cell r="J337" t="str">
            <v>07/08/2016</v>
          </cell>
          <cell r="K337" t="str">
            <v>00/00/1999</v>
          </cell>
        </row>
        <row r="338">
          <cell r="A338" t="str">
            <v>5280</v>
          </cell>
          <cell r="B338" t="str">
            <v>CORRECTIONAL INSTITUTIONS</v>
          </cell>
          <cell r="C338" t="str">
            <v>0835</v>
          </cell>
          <cell r="D338" t="str">
            <v>CORRECTIONS AND REHABILITATION</v>
          </cell>
          <cell r="E338" t="str">
            <v/>
          </cell>
          <cell r="F338" t="str">
            <v>0000</v>
          </cell>
          <cell r="G338" t="str">
            <v>0000</v>
          </cell>
          <cell r="H338" t="str">
            <v>0000</v>
          </cell>
          <cell r="I338" t="str">
            <v>0000</v>
          </cell>
          <cell r="J338" t="str">
            <v>07/08/2016</v>
          </cell>
          <cell r="K338" t="str">
            <v>00/00/0000</v>
          </cell>
        </row>
        <row r="339">
          <cell r="A339" t="str">
            <v>5281</v>
          </cell>
          <cell r="B339" t="str">
            <v>CORCORAN REGION</v>
          </cell>
          <cell r="C339" t="str">
            <v>0835</v>
          </cell>
          <cell r="D339" t="str">
            <v>CORRECTIONS AND REHABILITATION</v>
          </cell>
          <cell r="E339" t="str">
            <v/>
          </cell>
          <cell r="F339" t="str">
            <v>0000</v>
          </cell>
          <cell r="G339" t="str">
            <v>0000</v>
          </cell>
          <cell r="H339" t="str">
            <v>0000</v>
          </cell>
          <cell r="I339" t="str">
            <v>0000</v>
          </cell>
          <cell r="J339" t="str">
            <v>07/08/2016</v>
          </cell>
          <cell r="K339" t="str">
            <v>00/00/0000</v>
          </cell>
        </row>
        <row r="340">
          <cell r="A340" t="str">
            <v>5282</v>
          </cell>
          <cell r="B340" t="str">
            <v>EL CENTRO REGION</v>
          </cell>
          <cell r="C340" t="str">
            <v>0835</v>
          </cell>
          <cell r="D340" t="str">
            <v>CORRECTIONS AND REHABILITATION</v>
          </cell>
          <cell r="E340" t="str">
            <v/>
          </cell>
          <cell r="F340" t="str">
            <v>0000</v>
          </cell>
          <cell r="G340" t="str">
            <v>0000</v>
          </cell>
          <cell r="H340" t="str">
            <v>0000</v>
          </cell>
          <cell r="I340" t="str">
            <v>0000</v>
          </cell>
          <cell r="J340" t="str">
            <v>07/08/2016</v>
          </cell>
          <cell r="K340" t="str">
            <v>00/00/0000</v>
          </cell>
        </row>
        <row r="341">
          <cell r="A341" t="str">
            <v>5283</v>
          </cell>
          <cell r="B341" t="str">
            <v>BAKERSFIELD REGION</v>
          </cell>
          <cell r="C341" t="str">
            <v>0835</v>
          </cell>
          <cell r="D341" t="str">
            <v>CORRECTIONS AND REHABILITATION</v>
          </cell>
          <cell r="E341" t="str">
            <v/>
          </cell>
          <cell r="F341" t="str">
            <v>0000</v>
          </cell>
          <cell r="G341" t="str">
            <v>0000</v>
          </cell>
          <cell r="H341" t="str">
            <v>0000</v>
          </cell>
          <cell r="I341" t="str">
            <v>0000</v>
          </cell>
          <cell r="J341" t="str">
            <v>07/08/2016</v>
          </cell>
          <cell r="K341" t="str">
            <v>00/00/0000</v>
          </cell>
        </row>
        <row r="342">
          <cell r="A342" t="str">
            <v>5284</v>
          </cell>
          <cell r="B342" t="str">
            <v>SACRAMENTO REGION</v>
          </cell>
          <cell r="C342" t="str">
            <v>0835</v>
          </cell>
          <cell r="D342" t="str">
            <v>CORRECTIONS AND REHABILITATION</v>
          </cell>
          <cell r="E342" t="str">
            <v/>
          </cell>
          <cell r="F342" t="str">
            <v>0000</v>
          </cell>
          <cell r="G342" t="str">
            <v>0000</v>
          </cell>
          <cell r="H342" t="str">
            <v>0000</v>
          </cell>
          <cell r="I342" t="str">
            <v>0000</v>
          </cell>
          <cell r="J342" t="str">
            <v>07/08/2016</v>
          </cell>
          <cell r="K342" t="str">
            <v>00/00/0000</v>
          </cell>
        </row>
        <row r="343">
          <cell r="A343" t="str">
            <v>5285</v>
          </cell>
          <cell r="B343" t="str">
            <v>NORTH COAST REGION</v>
          </cell>
          <cell r="C343" t="str">
            <v>0835</v>
          </cell>
          <cell r="D343" t="str">
            <v>CORRECTIONS AND REHABILITATION</v>
          </cell>
          <cell r="E343" t="str">
            <v/>
          </cell>
          <cell r="F343" t="str">
            <v>0000</v>
          </cell>
          <cell r="G343" t="str">
            <v>0000</v>
          </cell>
          <cell r="H343" t="str">
            <v>0000</v>
          </cell>
          <cell r="I343" t="str">
            <v>0000</v>
          </cell>
          <cell r="J343" t="str">
            <v>07/08/2016</v>
          </cell>
          <cell r="K343" t="str">
            <v>00/00/0000</v>
          </cell>
        </row>
        <row r="344">
          <cell r="A344" t="str">
            <v>5286</v>
          </cell>
          <cell r="B344" t="str">
            <v>CENTRAL COAST REGION</v>
          </cell>
          <cell r="C344" t="str">
            <v>0835</v>
          </cell>
          <cell r="D344" t="str">
            <v>CORRECTIONS AND REHABILITATION</v>
          </cell>
          <cell r="E344" t="str">
            <v/>
          </cell>
          <cell r="F344" t="str">
            <v>0000</v>
          </cell>
          <cell r="G344" t="str">
            <v>0000</v>
          </cell>
          <cell r="H344" t="str">
            <v>0000</v>
          </cell>
          <cell r="I344" t="str">
            <v>0000</v>
          </cell>
          <cell r="J344" t="str">
            <v>07/08/2016</v>
          </cell>
          <cell r="K344" t="str">
            <v>00/00/0000</v>
          </cell>
        </row>
        <row r="345">
          <cell r="A345" t="str">
            <v>5287</v>
          </cell>
          <cell r="B345" t="str">
            <v>SOUTHERN CALIFORNIA REGION</v>
          </cell>
          <cell r="C345" t="str">
            <v>0835</v>
          </cell>
          <cell r="D345" t="str">
            <v>CORRECTIONS AND REHABILITATION</v>
          </cell>
          <cell r="E345" t="str">
            <v/>
          </cell>
          <cell r="F345" t="str">
            <v>0000</v>
          </cell>
          <cell r="G345" t="str">
            <v>0000</v>
          </cell>
          <cell r="H345" t="str">
            <v>0000</v>
          </cell>
          <cell r="I345" t="str">
            <v>0000</v>
          </cell>
          <cell r="J345" t="str">
            <v>07/08/2016</v>
          </cell>
          <cell r="K345" t="str">
            <v>00/00/0000</v>
          </cell>
        </row>
        <row r="346">
          <cell r="A346" t="str">
            <v>5288</v>
          </cell>
          <cell r="B346" t="str">
            <v>CENTRAL VALLEY REGION</v>
          </cell>
          <cell r="C346" t="str">
            <v>0835</v>
          </cell>
          <cell r="D346" t="str">
            <v>CORRECTIONS AND REHABILITATION</v>
          </cell>
          <cell r="E346" t="str">
            <v/>
          </cell>
          <cell r="F346" t="str">
            <v>0000</v>
          </cell>
          <cell r="G346" t="str">
            <v>0000</v>
          </cell>
          <cell r="H346" t="str">
            <v>0000</v>
          </cell>
          <cell r="I346" t="str">
            <v>0000</v>
          </cell>
          <cell r="J346" t="str">
            <v>07/08/2016</v>
          </cell>
          <cell r="K346" t="str">
            <v>00/00/0000</v>
          </cell>
        </row>
        <row r="347">
          <cell r="A347" t="str">
            <v>5290</v>
          </cell>
          <cell r="B347" t="str">
            <v>CALIF CORR CENTER SUSANVILLE</v>
          </cell>
          <cell r="C347" t="str">
            <v>0835</v>
          </cell>
          <cell r="D347" t="str">
            <v>CORRECTIONS AND REHABILITATION</v>
          </cell>
          <cell r="E347" t="str">
            <v/>
          </cell>
          <cell r="F347" t="str">
            <v>0000</v>
          </cell>
          <cell r="G347" t="str">
            <v>0000</v>
          </cell>
          <cell r="H347" t="str">
            <v>0000</v>
          </cell>
          <cell r="I347" t="str">
            <v>0000</v>
          </cell>
          <cell r="J347" t="str">
            <v>07/08/2016</v>
          </cell>
          <cell r="K347" t="str">
            <v>00/00/1999</v>
          </cell>
        </row>
        <row r="348">
          <cell r="A348" t="str">
            <v>5291</v>
          </cell>
          <cell r="B348" t="str">
            <v>CA ST PRISON-MADERA CO II</v>
          </cell>
          <cell r="C348" t="str">
            <v>0835</v>
          </cell>
          <cell r="D348" t="str">
            <v>CORRECTIONS AND REHABILITATION</v>
          </cell>
          <cell r="E348" t="str">
            <v/>
          </cell>
          <cell r="F348" t="str">
            <v>0000</v>
          </cell>
          <cell r="G348" t="str">
            <v>0000</v>
          </cell>
          <cell r="H348" t="str">
            <v>0000</v>
          </cell>
          <cell r="I348" t="str">
            <v>0000</v>
          </cell>
          <cell r="J348" t="str">
            <v>07/08/2016</v>
          </cell>
          <cell r="K348" t="str">
            <v>00/00/0000</v>
          </cell>
        </row>
        <row r="349">
          <cell r="A349" t="str">
            <v>5292</v>
          </cell>
          <cell r="B349" t="str">
            <v>CA ST PRISON-MONTEREY CO SOLII</v>
          </cell>
          <cell r="C349" t="str">
            <v>0835</v>
          </cell>
          <cell r="D349" t="str">
            <v>CORRECTIONS AND REHABILITATION</v>
          </cell>
          <cell r="E349" t="str">
            <v/>
          </cell>
          <cell r="F349" t="str">
            <v>0000</v>
          </cell>
          <cell r="G349" t="str">
            <v>0000</v>
          </cell>
          <cell r="H349" t="str">
            <v>0000</v>
          </cell>
          <cell r="I349" t="str">
            <v>0000</v>
          </cell>
          <cell r="J349" t="str">
            <v>07/08/2016</v>
          </cell>
          <cell r="K349" t="str">
            <v>00/00/0000</v>
          </cell>
        </row>
        <row r="350">
          <cell r="A350" t="str">
            <v>5295</v>
          </cell>
          <cell r="B350" t="str">
            <v>CA ST PRISON-LASSEN CO SUSANII</v>
          </cell>
          <cell r="C350" t="str">
            <v>0835</v>
          </cell>
          <cell r="D350" t="str">
            <v>CORRECTIONS AND REHABILITATION</v>
          </cell>
          <cell r="E350" t="str">
            <v/>
          </cell>
          <cell r="F350" t="str">
            <v>0000</v>
          </cell>
          <cell r="G350" t="str">
            <v>0000</v>
          </cell>
          <cell r="H350" t="str">
            <v>0000</v>
          </cell>
          <cell r="I350" t="str">
            <v>0000</v>
          </cell>
          <cell r="J350" t="str">
            <v>07/08/2016</v>
          </cell>
          <cell r="K350" t="str">
            <v>00/00/0000</v>
          </cell>
        </row>
        <row r="351">
          <cell r="A351" t="str">
            <v>5300</v>
          </cell>
          <cell r="B351" t="str">
            <v>CA CORRECTIONAL INSTITUTION</v>
          </cell>
          <cell r="C351" t="str">
            <v>0835</v>
          </cell>
          <cell r="D351" t="str">
            <v>CORRECTIONS AND REHABILITATION</v>
          </cell>
          <cell r="E351" t="str">
            <v/>
          </cell>
          <cell r="F351" t="str">
            <v>0000</v>
          </cell>
          <cell r="G351" t="str">
            <v>0000</v>
          </cell>
          <cell r="H351" t="str">
            <v>0000</v>
          </cell>
          <cell r="I351" t="str">
            <v>0000</v>
          </cell>
          <cell r="J351" t="str">
            <v>07/08/2016</v>
          </cell>
          <cell r="K351" t="str">
            <v>00/00/1999</v>
          </cell>
        </row>
        <row r="352">
          <cell r="A352" t="str">
            <v>5310</v>
          </cell>
          <cell r="B352" t="str">
            <v>CALIFORNIA INSTITUTION FOR MEN</v>
          </cell>
          <cell r="C352" t="str">
            <v>0835</v>
          </cell>
          <cell r="D352" t="str">
            <v>CORRECTIONS AND REHABILITATION</v>
          </cell>
          <cell r="E352" t="str">
            <v/>
          </cell>
          <cell r="F352" t="str">
            <v>0000</v>
          </cell>
          <cell r="G352" t="str">
            <v>0000</v>
          </cell>
          <cell r="H352" t="str">
            <v>0000</v>
          </cell>
          <cell r="I352" t="str">
            <v>0000</v>
          </cell>
          <cell r="J352" t="str">
            <v>07/08/2016</v>
          </cell>
          <cell r="K352" t="str">
            <v>00/00/1999</v>
          </cell>
        </row>
        <row r="353">
          <cell r="A353" t="str">
            <v>5320</v>
          </cell>
          <cell r="B353" t="str">
            <v>CALIF INSTITUTION FOR WOMEN</v>
          </cell>
          <cell r="C353" t="str">
            <v>0835</v>
          </cell>
          <cell r="D353" t="str">
            <v>CORRECTIONS AND REHABILITATION</v>
          </cell>
          <cell r="E353" t="str">
            <v/>
          </cell>
          <cell r="F353" t="str">
            <v>0000</v>
          </cell>
          <cell r="G353" t="str">
            <v>0000</v>
          </cell>
          <cell r="H353" t="str">
            <v>0000</v>
          </cell>
          <cell r="I353" t="str">
            <v>0000</v>
          </cell>
          <cell r="J353" t="str">
            <v>07/08/2016</v>
          </cell>
          <cell r="K353" t="str">
            <v>00/00/1999</v>
          </cell>
        </row>
        <row r="354">
          <cell r="A354" t="str">
            <v>5330</v>
          </cell>
          <cell r="B354" t="str">
            <v>CALIFORNIA MEDICAL FACILITY</v>
          </cell>
          <cell r="C354" t="str">
            <v>0835</v>
          </cell>
          <cell r="D354" t="str">
            <v>CORRECTIONS AND REHABILITATION</v>
          </cell>
          <cell r="E354" t="str">
            <v/>
          </cell>
          <cell r="F354" t="str">
            <v>0000</v>
          </cell>
          <cell r="G354" t="str">
            <v>0000</v>
          </cell>
          <cell r="H354" t="str">
            <v>0000</v>
          </cell>
          <cell r="I354" t="str">
            <v>0000</v>
          </cell>
          <cell r="J354" t="str">
            <v>07/08/2016</v>
          </cell>
          <cell r="K354" t="str">
            <v>00/00/1999</v>
          </cell>
        </row>
        <row r="355">
          <cell r="A355" t="str">
            <v>5335</v>
          </cell>
          <cell r="B355" t="str">
            <v>CA STATE PRISON-SOLANO COUNTY</v>
          </cell>
          <cell r="C355" t="str">
            <v>0835</v>
          </cell>
          <cell r="D355" t="str">
            <v>CORRECTIONS AND REHABILITATION</v>
          </cell>
          <cell r="E355" t="str">
            <v/>
          </cell>
          <cell r="F355" t="str">
            <v>0000</v>
          </cell>
          <cell r="G355" t="str">
            <v>0000</v>
          </cell>
          <cell r="H355" t="str">
            <v>0000</v>
          </cell>
          <cell r="I355" t="str">
            <v>0000</v>
          </cell>
          <cell r="J355" t="str">
            <v>07/08/2016</v>
          </cell>
          <cell r="K355" t="str">
            <v>00/00/0000</v>
          </cell>
        </row>
        <row r="356">
          <cell r="A356" t="str">
            <v>5340</v>
          </cell>
          <cell r="B356" t="str">
            <v>CALIFORNIA MENS COLONY</v>
          </cell>
          <cell r="C356" t="str">
            <v>0835</v>
          </cell>
          <cell r="D356" t="str">
            <v>CORRECTIONS AND REHABILITATION</v>
          </cell>
          <cell r="E356" t="str">
            <v/>
          </cell>
          <cell r="F356" t="str">
            <v>0000</v>
          </cell>
          <cell r="G356" t="str">
            <v>0000</v>
          </cell>
          <cell r="H356" t="str">
            <v>0000</v>
          </cell>
          <cell r="I356" t="str">
            <v>0000</v>
          </cell>
          <cell r="J356" t="str">
            <v>07/08/2016</v>
          </cell>
          <cell r="K356" t="str">
            <v>00/00/1999</v>
          </cell>
        </row>
        <row r="357">
          <cell r="A357" t="str">
            <v>5341</v>
          </cell>
          <cell r="B357" t="str">
            <v>CALIF ST PRISON, FRESNO CO</v>
          </cell>
          <cell r="C357" t="str">
            <v>0835</v>
          </cell>
          <cell r="D357" t="str">
            <v>CORRECTIONS AND REHABILITATION</v>
          </cell>
          <cell r="E357" t="str">
            <v/>
          </cell>
          <cell r="F357" t="str">
            <v>0000</v>
          </cell>
          <cell r="G357" t="str">
            <v>0000</v>
          </cell>
          <cell r="H357" t="str">
            <v>0000</v>
          </cell>
          <cell r="I357" t="str">
            <v>0000</v>
          </cell>
          <cell r="J357" t="str">
            <v>07/08/2016</v>
          </cell>
          <cell r="K357" t="str">
            <v>00/00/0000</v>
          </cell>
        </row>
        <row r="358">
          <cell r="A358" t="str">
            <v>5342</v>
          </cell>
          <cell r="B358" t="str">
            <v>CALIF ST PRISON, IMPERIAL CO</v>
          </cell>
          <cell r="C358" t="str">
            <v>0835</v>
          </cell>
          <cell r="D358" t="str">
            <v>CORRECTIONS AND REHABILITATION</v>
          </cell>
          <cell r="E358" t="str">
            <v/>
          </cell>
          <cell r="F358" t="str">
            <v>0000</v>
          </cell>
          <cell r="G358" t="str">
            <v>0000</v>
          </cell>
          <cell r="H358" t="str">
            <v>0000</v>
          </cell>
          <cell r="I358" t="str">
            <v>0000</v>
          </cell>
          <cell r="J358" t="str">
            <v>07/08/2016</v>
          </cell>
          <cell r="K358" t="str">
            <v>00/00/0000</v>
          </cell>
        </row>
        <row r="359">
          <cell r="A359" t="str">
            <v>5343</v>
          </cell>
          <cell r="B359" t="str">
            <v>CALIF RECEPTION CENTER, LA</v>
          </cell>
          <cell r="C359" t="str">
            <v>0835</v>
          </cell>
          <cell r="D359" t="str">
            <v>CORRECTIONS AND REHABILITATION</v>
          </cell>
          <cell r="E359" t="str">
            <v/>
          </cell>
          <cell r="F359" t="str">
            <v>0000</v>
          </cell>
          <cell r="G359" t="str">
            <v>0000</v>
          </cell>
          <cell r="H359" t="str">
            <v>0000</v>
          </cell>
          <cell r="I359" t="str">
            <v>0000</v>
          </cell>
          <cell r="J359" t="str">
            <v>07/08/2016</v>
          </cell>
          <cell r="K359" t="str">
            <v>00/00/0000</v>
          </cell>
        </row>
        <row r="360">
          <cell r="A360" t="str">
            <v>5344</v>
          </cell>
          <cell r="B360" t="str">
            <v>CA STATE PRISON, SACRAMENTO</v>
          </cell>
          <cell r="C360" t="str">
            <v>0835</v>
          </cell>
          <cell r="D360" t="str">
            <v>CORRECTIONS AND REHABILITATION</v>
          </cell>
          <cell r="E360" t="str">
            <v/>
          </cell>
          <cell r="F360" t="str">
            <v>0000</v>
          </cell>
          <cell r="G360" t="str">
            <v>0000</v>
          </cell>
          <cell r="H360" t="str">
            <v>0000</v>
          </cell>
          <cell r="I360" t="str">
            <v>0000</v>
          </cell>
          <cell r="J360" t="str">
            <v>07/08/2016</v>
          </cell>
          <cell r="K360" t="str">
            <v>00/00/0000</v>
          </cell>
        </row>
        <row r="361">
          <cell r="A361" t="str">
            <v>5349</v>
          </cell>
          <cell r="B361" t="str">
            <v>CORCORAN CENTER</v>
          </cell>
          <cell r="C361" t="str">
            <v>0835</v>
          </cell>
          <cell r="D361" t="str">
            <v>CORRECTIONS AND REHABILITATION</v>
          </cell>
          <cell r="E361" t="str">
            <v/>
          </cell>
          <cell r="F361" t="str">
            <v>0000</v>
          </cell>
          <cell r="G361" t="str">
            <v>0000</v>
          </cell>
          <cell r="H361" t="str">
            <v>0000</v>
          </cell>
          <cell r="I361" t="str">
            <v>0000</v>
          </cell>
          <cell r="J361" t="str">
            <v>07/08/2016</v>
          </cell>
          <cell r="K361" t="str">
            <v>00/00/0000</v>
          </cell>
        </row>
        <row r="362">
          <cell r="A362" t="str">
            <v>5350</v>
          </cell>
          <cell r="B362" t="str">
            <v>CALIF REHABILITATION CENTER</v>
          </cell>
          <cell r="C362" t="str">
            <v>0835</v>
          </cell>
          <cell r="D362" t="str">
            <v>CORRECTIONS AND REHABILITATION</v>
          </cell>
          <cell r="E362" t="str">
            <v/>
          </cell>
          <cell r="F362" t="str">
            <v>0000</v>
          </cell>
          <cell r="G362" t="str">
            <v>0000</v>
          </cell>
          <cell r="H362" t="str">
            <v>0000</v>
          </cell>
          <cell r="I362" t="str">
            <v>0000</v>
          </cell>
          <cell r="J362" t="str">
            <v>07/08/2016</v>
          </cell>
          <cell r="K362" t="str">
            <v>00/00/1999</v>
          </cell>
        </row>
        <row r="363">
          <cell r="A363" t="str">
            <v>5351</v>
          </cell>
          <cell r="B363" t="str">
            <v>CA STATE PRISON-AMADOR COUNTY</v>
          </cell>
          <cell r="C363" t="str">
            <v>0835</v>
          </cell>
          <cell r="D363" t="str">
            <v>CORRECTIONS AND REHABILITATION</v>
          </cell>
          <cell r="E363" t="str">
            <v/>
          </cell>
          <cell r="F363" t="str">
            <v>0000</v>
          </cell>
          <cell r="G363" t="str">
            <v>0000</v>
          </cell>
          <cell r="H363" t="str">
            <v>0000</v>
          </cell>
          <cell r="I363" t="str">
            <v>0000</v>
          </cell>
          <cell r="J363" t="str">
            <v>08/03/2017</v>
          </cell>
          <cell r="K363" t="str">
            <v>00/00/1999</v>
          </cell>
        </row>
        <row r="364">
          <cell r="A364" t="str">
            <v>5352</v>
          </cell>
          <cell r="B364" t="str">
            <v>CA STATE PRISON-KINGS COUNTY</v>
          </cell>
          <cell r="C364" t="str">
            <v>0835</v>
          </cell>
          <cell r="D364" t="str">
            <v>CORRECTIONS AND REHABILITATION</v>
          </cell>
          <cell r="E364" t="str">
            <v/>
          </cell>
          <cell r="F364" t="str">
            <v>0000</v>
          </cell>
          <cell r="G364" t="str">
            <v>0000</v>
          </cell>
          <cell r="H364" t="str">
            <v>0000</v>
          </cell>
          <cell r="I364" t="str">
            <v>0000</v>
          </cell>
          <cell r="J364" t="str">
            <v>08/03/2017</v>
          </cell>
          <cell r="K364" t="str">
            <v>00/00/1999</v>
          </cell>
        </row>
        <row r="365">
          <cell r="A365" t="str">
            <v>5353</v>
          </cell>
          <cell r="B365" t="str">
            <v>CA STATE PRISON- L.A. COUNTY</v>
          </cell>
          <cell r="C365" t="str">
            <v>0835</v>
          </cell>
          <cell r="D365" t="str">
            <v>CORRECTIONS AND REHABILITATION</v>
          </cell>
          <cell r="E365" t="str">
            <v/>
          </cell>
          <cell r="F365" t="str">
            <v>0000</v>
          </cell>
          <cell r="G365" t="str">
            <v>0000</v>
          </cell>
          <cell r="H365" t="str">
            <v>0000</v>
          </cell>
          <cell r="I365" t="str">
            <v>0000</v>
          </cell>
          <cell r="J365" t="str">
            <v>07/08/2016</v>
          </cell>
          <cell r="K365" t="str">
            <v>00/00/0000</v>
          </cell>
        </row>
        <row r="366">
          <cell r="A366" t="str">
            <v>5354</v>
          </cell>
          <cell r="B366" t="str">
            <v>CA STATE PRISON-RIVERSIDE CO.</v>
          </cell>
          <cell r="C366" t="str">
            <v>0835</v>
          </cell>
          <cell r="D366" t="str">
            <v>CORRECTIONS AND REHABILITATION</v>
          </cell>
          <cell r="E366" t="str">
            <v/>
          </cell>
          <cell r="F366" t="str">
            <v>0000</v>
          </cell>
          <cell r="G366" t="str">
            <v>0000</v>
          </cell>
          <cell r="H366" t="str">
            <v>0000</v>
          </cell>
          <cell r="I366" t="str">
            <v>0000</v>
          </cell>
          <cell r="J366" t="str">
            <v>08/03/2017</v>
          </cell>
          <cell r="K366" t="str">
            <v>00/00/1999</v>
          </cell>
        </row>
        <row r="367">
          <cell r="A367" t="str">
            <v>5355</v>
          </cell>
          <cell r="B367" t="str">
            <v>CALIF ST PRISON RIVERSIDE</v>
          </cell>
          <cell r="C367" t="str">
            <v>0835</v>
          </cell>
          <cell r="D367" t="str">
            <v>CORRECTIONS AND REHABILITATION</v>
          </cell>
          <cell r="E367" t="str">
            <v/>
          </cell>
          <cell r="F367" t="str">
            <v>0000</v>
          </cell>
          <cell r="G367" t="str">
            <v>0000</v>
          </cell>
          <cell r="H367" t="str">
            <v>0000</v>
          </cell>
          <cell r="I367" t="str">
            <v>0000</v>
          </cell>
          <cell r="J367" t="str">
            <v>08/03/2017</v>
          </cell>
          <cell r="K367" t="str">
            <v>00/00/0000</v>
          </cell>
        </row>
        <row r="368">
          <cell r="A368" t="str">
            <v>5356</v>
          </cell>
          <cell r="B368" t="str">
            <v>CA STATE PRISON-S/BERN COUNTY</v>
          </cell>
          <cell r="C368" t="str">
            <v>0835</v>
          </cell>
          <cell r="D368" t="str">
            <v>CORRECTIONS AND REHABILITATION</v>
          </cell>
          <cell r="E368" t="str">
            <v/>
          </cell>
          <cell r="F368" t="str">
            <v>0000</v>
          </cell>
          <cell r="G368" t="str">
            <v>0000</v>
          </cell>
          <cell r="H368" t="str">
            <v>0000</v>
          </cell>
          <cell r="I368" t="str">
            <v>0000</v>
          </cell>
          <cell r="J368" t="str">
            <v>07/08/2016</v>
          </cell>
          <cell r="K368" t="str">
            <v>00/00/0000</v>
          </cell>
        </row>
        <row r="369">
          <cell r="A369" t="str">
            <v>5357</v>
          </cell>
          <cell r="B369" t="str">
            <v>CA STATE PRISON-S/DIEGO CO.</v>
          </cell>
          <cell r="C369" t="str">
            <v>0835</v>
          </cell>
          <cell r="D369" t="str">
            <v>CORRECTIONS AND REHABILITATION</v>
          </cell>
          <cell r="E369" t="str">
            <v/>
          </cell>
          <cell r="F369" t="str">
            <v>0000</v>
          </cell>
          <cell r="G369" t="str">
            <v>0000</v>
          </cell>
          <cell r="H369" t="str">
            <v>0000</v>
          </cell>
          <cell r="I369" t="str">
            <v>0000</v>
          </cell>
          <cell r="J369" t="str">
            <v>08/03/2017</v>
          </cell>
          <cell r="K369" t="str">
            <v>00/00/1999</v>
          </cell>
        </row>
        <row r="370">
          <cell r="A370" t="str">
            <v>5358</v>
          </cell>
          <cell r="B370" t="str">
            <v>CA STATE PRISON - CORCORAN</v>
          </cell>
          <cell r="C370" t="str">
            <v>0835</v>
          </cell>
          <cell r="D370" t="str">
            <v>CORRECTIONS AND REHABILITATION</v>
          </cell>
          <cell r="E370" t="str">
            <v/>
          </cell>
          <cell r="F370" t="str">
            <v>0000</v>
          </cell>
          <cell r="G370" t="str">
            <v>0000</v>
          </cell>
          <cell r="H370" t="str">
            <v>0000</v>
          </cell>
          <cell r="I370" t="str">
            <v>0000</v>
          </cell>
          <cell r="J370" t="str">
            <v>07/08/2016</v>
          </cell>
          <cell r="K370" t="str">
            <v>00/00/1999</v>
          </cell>
        </row>
        <row r="371">
          <cell r="A371" t="str">
            <v>5359</v>
          </cell>
          <cell r="B371" t="str">
            <v>PRISON OF THE REDWOODS</v>
          </cell>
          <cell r="C371" t="str">
            <v>0835</v>
          </cell>
          <cell r="D371" t="str">
            <v>CORRECTIONS AND REHABILITATION</v>
          </cell>
          <cell r="E371" t="str">
            <v/>
          </cell>
          <cell r="F371" t="str">
            <v>0000</v>
          </cell>
          <cell r="G371" t="str">
            <v>0000</v>
          </cell>
          <cell r="H371" t="str">
            <v>0000</v>
          </cell>
          <cell r="I371" t="str">
            <v>0000</v>
          </cell>
          <cell r="J371" t="str">
            <v>08/03/2017</v>
          </cell>
          <cell r="K371" t="str">
            <v>00/00/1999</v>
          </cell>
        </row>
        <row r="372">
          <cell r="A372" t="str">
            <v>5361</v>
          </cell>
          <cell r="B372" t="str">
            <v>CA STATE PRISON, MADERA COUNTY</v>
          </cell>
          <cell r="C372" t="str">
            <v>0835</v>
          </cell>
          <cell r="D372" t="str">
            <v>CORRECTIONS AND REHABILITATION</v>
          </cell>
          <cell r="E372" t="str">
            <v/>
          </cell>
          <cell r="F372" t="str">
            <v>0000</v>
          </cell>
          <cell r="G372" t="str">
            <v>0000</v>
          </cell>
          <cell r="H372" t="str">
            <v>0000</v>
          </cell>
          <cell r="I372" t="str">
            <v>0000</v>
          </cell>
          <cell r="J372" t="str">
            <v>08/03/2017</v>
          </cell>
          <cell r="K372" t="str">
            <v>00/00/0000</v>
          </cell>
        </row>
        <row r="373">
          <cell r="A373" t="str">
            <v>5362</v>
          </cell>
          <cell r="B373" t="str">
            <v>CA ST PRISON, IMPERIAL COUNTY</v>
          </cell>
          <cell r="C373" t="str">
            <v>0835</v>
          </cell>
          <cell r="D373" t="str">
            <v>CORRECTIONS AND REHABILITATION</v>
          </cell>
          <cell r="E373" t="str">
            <v/>
          </cell>
          <cell r="F373" t="str">
            <v>0000</v>
          </cell>
          <cell r="G373" t="str">
            <v>0000</v>
          </cell>
          <cell r="H373" t="str">
            <v>0000</v>
          </cell>
          <cell r="I373" t="str">
            <v>0000</v>
          </cell>
          <cell r="J373" t="str">
            <v>08/03/2017</v>
          </cell>
          <cell r="K373" t="str">
            <v>00/00/0000</v>
          </cell>
        </row>
        <row r="374">
          <cell r="A374" t="str">
            <v>5363</v>
          </cell>
          <cell r="B374" t="str">
            <v>CA ST PRISON,WASCO,KERN COUNTY</v>
          </cell>
          <cell r="C374" t="str">
            <v>0835</v>
          </cell>
          <cell r="D374" t="str">
            <v>CORRECTIONS AND REHABILITATION</v>
          </cell>
          <cell r="E374" t="str">
            <v/>
          </cell>
          <cell r="F374" t="str">
            <v>0000</v>
          </cell>
          <cell r="G374" t="str">
            <v>0000</v>
          </cell>
          <cell r="H374" t="str">
            <v>0000</v>
          </cell>
          <cell r="I374" t="str">
            <v>0000</v>
          </cell>
          <cell r="J374" t="str">
            <v>08/03/2017</v>
          </cell>
          <cell r="K374" t="str">
            <v>00/00/0000</v>
          </cell>
        </row>
        <row r="375">
          <cell r="A375" t="str">
            <v>5364</v>
          </cell>
          <cell r="B375" t="str">
            <v>CA ST PRISON, DELANO, KERN CO.</v>
          </cell>
          <cell r="C375" t="str">
            <v>0835</v>
          </cell>
          <cell r="D375" t="str">
            <v>CORRECTIONS AND REHABILITATION</v>
          </cell>
          <cell r="E375" t="str">
            <v/>
          </cell>
          <cell r="F375" t="str">
            <v>0000</v>
          </cell>
          <cell r="G375" t="str">
            <v>0000</v>
          </cell>
          <cell r="H375" t="str">
            <v>0000</v>
          </cell>
          <cell r="I375" t="str">
            <v>0000</v>
          </cell>
          <cell r="J375" t="str">
            <v>08/03/2017</v>
          </cell>
          <cell r="K375" t="str">
            <v>00/00/0000</v>
          </cell>
        </row>
        <row r="376">
          <cell r="A376" t="str">
            <v>5365</v>
          </cell>
          <cell r="B376" t="str">
            <v>CA ST PRISON-KERN CO AT DELANO</v>
          </cell>
          <cell r="C376" t="str">
            <v>0835</v>
          </cell>
          <cell r="D376" t="str">
            <v>CORRECTIONS AND REHABILITATION</v>
          </cell>
          <cell r="E376" t="str">
            <v/>
          </cell>
          <cell r="F376" t="str">
            <v>0000</v>
          </cell>
          <cell r="G376" t="str">
            <v>0000</v>
          </cell>
          <cell r="H376" t="str">
            <v>0000</v>
          </cell>
          <cell r="I376" t="str">
            <v>0000</v>
          </cell>
          <cell r="J376" t="str">
            <v>08/03/2017</v>
          </cell>
          <cell r="K376" t="str">
            <v>00/00/0000</v>
          </cell>
        </row>
        <row r="377">
          <cell r="A377" t="str">
            <v>5370</v>
          </cell>
          <cell r="B377" t="str">
            <v>DEUEL VOCATIONAL INSTITUTION</v>
          </cell>
          <cell r="C377" t="str">
            <v>0835</v>
          </cell>
          <cell r="D377" t="str">
            <v>CORRECTIONS AND REHABILITATION</v>
          </cell>
          <cell r="E377" t="str">
            <v/>
          </cell>
          <cell r="F377" t="str">
            <v>0000</v>
          </cell>
          <cell r="G377" t="str">
            <v>0000</v>
          </cell>
          <cell r="H377" t="str">
            <v>0000</v>
          </cell>
          <cell r="I377" t="str">
            <v>0000</v>
          </cell>
          <cell r="J377" t="str">
            <v>07/08/2016</v>
          </cell>
          <cell r="K377" t="str">
            <v>00/00/1999</v>
          </cell>
        </row>
        <row r="378">
          <cell r="A378" t="str">
            <v>5380</v>
          </cell>
          <cell r="B378" t="str">
            <v>FOLSOM STATE PRISON</v>
          </cell>
          <cell r="C378" t="str">
            <v>0835</v>
          </cell>
          <cell r="D378" t="str">
            <v>CORRECTIONS AND REHABILITATION</v>
          </cell>
          <cell r="E378" t="str">
            <v/>
          </cell>
          <cell r="F378" t="str">
            <v>0000</v>
          </cell>
          <cell r="G378" t="str">
            <v>0000</v>
          </cell>
          <cell r="H378" t="str">
            <v>0000</v>
          </cell>
          <cell r="I378" t="str">
            <v>0000</v>
          </cell>
          <cell r="J378" t="str">
            <v>07/08/2016</v>
          </cell>
          <cell r="K378" t="str">
            <v>00/00/1999</v>
          </cell>
        </row>
        <row r="379">
          <cell r="A379" t="str">
            <v>5384</v>
          </cell>
          <cell r="B379" t="str">
            <v>NO. CA WOMEN'S FACILITY</v>
          </cell>
          <cell r="C379" t="str">
            <v>0835</v>
          </cell>
          <cell r="D379" t="str">
            <v>CORRECTIONS AND REHABILITATION</v>
          </cell>
          <cell r="E379" t="str">
            <v/>
          </cell>
          <cell r="F379" t="str">
            <v>0000</v>
          </cell>
          <cell r="G379" t="str">
            <v>0000</v>
          </cell>
          <cell r="H379" t="str">
            <v>0000</v>
          </cell>
          <cell r="I379" t="str">
            <v>0000</v>
          </cell>
          <cell r="J379" t="str">
            <v>07/08/2016</v>
          </cell>
          <cell r="K379" t="str">
            <v>00/00/1999</v>
          </cell>
        </row>
        <row r="380">
          <cell r="A380" t="str">
            <v>5388</v>
          </cell>
          <cell r="B380" t="str">
            <v>RICHARD A MCGEE TRAINING CTR</v>
          </cell>
          <cell r="C380" t="str">
            <v>0835</v>
          </cell>
          <cell r="D380" t="str">
            <v>CORRECTIONS AND REHABILITATION</v>
          </cell>
          <cell r="E380" t="str">
            <v/>
          </cell>
          <cell r="F380" t="str">
            <v>0000</v>
          </cell>
          <cell r="G380" t="str">
            <v>0000</v>
          </cell>
          <cell r="H380" t="str">
            <v>0000</v>
          </cell>
          <cell r="I380" t="str">
            <v>0000</v>
          </cell>
          <cell r="J380" t="str">
            <v>07/08/2016</v>
          </cell>
          <cell r="K380" t="str">
            <v>00/00/1999</v>
          </cell>
        </row>
        <row r="381">
          <cell r="A381" t="str">
            <v>5390</v>
          </cell>
          <cell r="B381" t="str">
            <v>SAN QUENTIN STATE PRISON</v>
          </cell>
          <cell r="C381" t="str">
            <v>0835</v>
          </cell>
          <cell r="D381" t="str">
            <v>CORRECTIONS AND REHABILITATION</v>
          </cell>
          <cell r="E381" t="str">
            <v/>
          </cell>
          <cell r="F381" t="str">
            <v>0000</v>
          </cell>
          <cell r="G381" t="str">
            <v>0000</v>
          </cell>
          <cell r="H381" t="str">
            <v>0000</v>
          </cell>
          <cell r="I381" t="str">
            <v>0000</v>
          </cell>
          <cell r="J381" t="str">
            <v>07/08/2016</v>
          </cell>
          <cell r="K381" t="str">
            <v>00/00/1999</v>
          </cell>
        </row>
        <row r="382">
          <cell r="A382" t="str">
            <v>5400</v>
          </cell>
          <cell r="B382" t="str">
            <v>SIERRA CONSERVATION CENTER</v>
          </cell>
          <cell r="C382" t="str">
            <v>0835</v>
          </cell>
          <cell r="D382" t="str">
            <v>CORRECTIONS AND REHABILITATION</v>
          </cell>
          <cell r="E382" t="str">
            <v/>
          </cell>
          <cell r="F382" t="str">
            <v>0000</v>
          </cell>
          <cell r="G382" t="str">
            <v>0000</v>
          </cell>
          <cell r="H382" t="str">
            <v>0000</v>
          </cell>
          <cell r="I382" t="str">
            <v>0000</v>
          </cell>
          <cell r="J382" t="str">
            <v>07/08/2016</v>
          </cell>
          <cell r="K382" t="str">
            <v>00/00/1999</v>
          </cell>
        </row>
        <row r="383">
          <cell r="A383" t="str">
            <v>5420</v>
          </cell>
          <cell r="B383" t="str">
            <v>PRISON INDUSTRY AUTHORITY</v>
          </cell>
          <cell r="C383" t="str">
            <v>0835</v>
          </cell>
          <cell r="D383" t="str">
            <v>CORRECTIONS AND REHABILITATION</v>
          </cell>
          <cell r="E383" t="str">
            <v/>
          </cell>
          <cell r="F383" t="str">
            <v>0000</v>
          </cell>
          <cell r="G383" t="str">
            <v>0000</v>
          </cell>
          <cell r="H383" t="str">
            <v>0000</v>
          </cell>
          <cell r="I383" t="str">
            <v>0000</v>
          </cell>
          <cell r="J383" t="str">
            <v>07/08/2016</v>
          </cell>
          <cell r="K383" t="str">
            <v>00/00/0000</v>
          </cell>
        </row>
        <row r="384">
          <cell r="A384" t="str">
            <v>5430</v>
          </cell>
          <cell r="B384" t="str">
            <v>BOARD OF CORRECTIONS</v>
          </cell>
          <cell r="C384" t="str">
            <v>0835</v>
          </cell>
          <cell r="D384" t="str">
            <v>CORRECTIONS AND REHABILITATION</v>
          </cell>
          <cell r="E384" t="str">
            <v/>
          </cell>
          <cell r="F384" t="str">
            <v>0000</v>
          </cell>
          <cell r="G384" t="str">
            <v>0000</v>
          </cell>
          <cell r="H384" t="str">
            <v>0000</v>
          </cell>
          <cell r="I384" t="str">
            <v>0000</v>
          </cell>
          <cell r="J384" t="str">
            <v>07/08/2016</v>
          </cell>
          <cell r="K384" t="str">
            <v>00/00/1999</v>
          </cell>
        </row>
        <row r="385">
          <cell r="A385" t="str">
            <v>5440</v>
          </cell>
          <cell r="B385" t="str">
            <v>BOARD OF PRISON TERMS</v>
          </cell>
          <cell r="C385" t="str">
            <v>0835</v>
          </cell>
          <cell r="D385" t="str">
            <v>CORRECTIONS AND REHABILITATION</v>
          </cell>
          <cell r="E385" t="str">
            <v/>
          </cell>
          <cell r="F385" t="str">
            <v>0000</v>
          </cell>
          <cell r="G385" t="str">
            <v>0000</v>
          </cell>
          <cell r="H385" t="str">
            <v>0000</v>
          </cell>
          <cell r="I385" t="str">
            <v>0000</v>
          </cell>
          <cell r="J385" t="str">
            <v>07/08/2016</v>
          </cell>
          <cell r="K385" t="str">
            <v>00/00/1999</v>
          </cell>
        </row>
        <row r="386">
          <cell r="A386" t="str">
            <v>5450</v>
          </cell>
          <cell r="B386" t="str">
            <v>YOUTHFUL OFFENDER PAROLE BOARD</v>
          </cell>
          <cell r="C386" t="str">
            <v>0835</v>
          </cell>
          <cell r="D386" t="str">
            <v>CORRECTIONS AND REHABILITATION</v>
          </cell>
          <cell r="E386" t="str">
            <v/>
          </cell>
          <cell r="F386" t="str">
            <v>0000</v>
          </cell>
          <cell r="G386" t="str">
            <v>0000</v>
          </cell>
          <cell r="H386" t="str">
            <v>0000</v>
          </cell>
          <cell r="I386" t="str">
            <v>0000</v>
          </cell>
          <cell r="J386" t="str">
            <v>07/08/2016</v>
          </cell>
          <cell r="K386" t="str">
            <v>00/00/1999</v>
          </cell>
        </row>
        <row r="387">
          <cell r="A387" t="str">
            <v>5459</v>
          </cell>
          <cell r="B387" t="str">
            <v>DEPT OF YOUTH AUTHORITY</v>
          </cell>
          <cell r="C387" t="str">
            <v>0835</v>
          </cell>
          <cell r="D387" t="str">
            <v>CORRECTIONS AND REHABILITATION</v>
          </cell>
          <cell r="E387" t="str">
            <v/>
          </cell>
          <cell r="F387" t="str">
            <v>0000</v>
          </cell>
          <cell r="G387" t="str">
            <v>0000</v>
          </cell>
          <cell r="H387" t="str">
            <v>0000</v>
          </cell>
          <cell r="I387" t="str">
            <v>0000</v>
          </cell>
          <cell r="J387" t="str">
            <v>07/08/2016</v>
          </cell>
          <cell r="K387" t="str">
            <v>00/00/0000</v>
          </cell>
        </row>
        <row r="388">
          <cell r="A388" t="str">
            <v>5460</v>
          </cell>
          <cell r="B388" t="str">
            <v>DEPT OF YOUTH AUTHORITY-UNALOC</v>
          </cell>
          <cell r="C388" t="str">
            <v>0835</v>
          </cell>
          <cell r="D388" t="str">
            <v>CORRECTIONS AND REHABILITATION</v>
          </cell>
          <cell r="E388" t="str">
            <v/>
          </cell>
          <cell r="F388" t="str">
            <v>0000</v>
          </cell>
          <cell r="G388" t="str">
            <v>0000</v>
          </cell>
          <cell r="H388" t="str">
            <v>0000</v>
          </cell>
          <cell r="I388" t="str">
            <v>0000</v>
          </cell>
          <cell r="J388" t="str">
            <v>07/08/2016</v>
          </cell>
          <cell r="K388" t="str">
            <v>00/00/0000</v>
          </cell>
        </row>
        <row r="389">
          <cell r="A389" t="str">
            <v>5465</v>
          </cell>
          <cell r="B389" t="str">
            <v>YOUTH AUTHTY-HEADQUARTERS REG</v>
          </cell>
          <cell r="C389" t="str">
            <v>0835</v>
          </cell>
          <cell r="D389" t="str">
            <v>CORRECTIONS AND REHABILITATION</v>
          </cell>
          <cell r="E389" t="str">
            <v/>
          </cell>
          <cell r="F389" t="str">
            <v>0000</v>
          </cell>
          <cell r="G389" t="str">
            <v>0000</v>
          </cell>
          <cell r="H389" t="str">
            <v>0000</v>
          </cell>
          <cell r="I389" t="str">
            <v>0000</v>
          </cell>
          <cell r="J389" t="str">
            <v>07/08/2016</v>
          </cell>
          <cell r="K389" t="str">
            <v>00/00/0000</v>
          </cell>
        </row>
        <row r="390">
          <cell r="A390" t="str">
            <v>5470</v>
          </cell>
          <cell r="B390" t="str">
            <v>DEPT OF THE YOUTH AUTHORITY</v>
          </cell>
          <cell r="C390" t="str">
            <v>0835</v>
          </cell>
          <cell r="D390" t="str">
            <v>CORRECTIONS AND REHABILITATION</v>
          </cell>
          <cell r="E390" t="str">
            <v/>
          </cell>
          <cell r="F390" t="str">
            <v>0000</v>
          </cell>
          <cell r="G390" t="str">
            <v>0000</v>
          </cell>
          <cell r="H390" t="str">
            <v>0000</v>
          </cell>
          <cell r="I390" t="str">
            <v>0000</v>
          </cell>
          <cell r="J390" t="str">
            <v>07/08/2016</v>
          </cell>
          <cell r="K390" t="str">
            <v>00/00/1999</v>
          </cell>
        </row>
        <row r="391">
          <cell r="A391" t="str">
            <v>5471</v>
          </cell>
          <cell r="B391" t="str">
            <v>NORTHERN SCHOOLS</v>
          </cell>
          <cell r="C391" t="str">
            <v>0835</v>
          </cell>
          <cell r="D391" t="str">
            <v>CORRECTIONS AND REHABILITATION</v>
          </cell>
          <cell r="E391" t="str">
            <v/>
          </cell>
          <cell r="F391" t="str">
            <v>0000</v>
          </cell>
          <cell r="G391" t="str">
            <v>0000</v>
          </cell>
          <cell r="H391" t="str">
            <v>0000</v>
          </cell>
          <cell r="I391" t="str">
            <v>0000</v>
          </cell>
          <cell r="J391" t="str">
            <v>07/08/2016</v>
          </cell>
          <cell r="K391" t="str">
            <v>00/00/1999</v>
          </cell>
        </row>
        <row r="392">
          <cell r="A392" t="str">
            <v>5472</v>
          </cell>
          <cell r="B392" t="str">
            <v>NORTHERN CAMPS</v>
          </cell>
          <cell r="C392" t="str">
            <v>0835</v>
          </cell>
          <cell r="D392" t="str">
            <v>CORRECTIONS AND REHABILITATION</v>
          </cell>
          <cell r="E392" t="str">
            <v/>
          </cell>
          <cell r="F392" t="str">
            <v>0000</v>
          </cell>
          <cell r="G392" t="str">
            <v>0000</v>
          </cell>
          <cell r="H392" t="str">
            <v>0000</v>
          </cell>
          <cell r="I392" t="str">
            <v>0000</v>
          </cell>
          <cell r="J392" t="str">
            <v>07/08/2016</v>
          </cell>
          <cell r="K392" t="str">
            <v>00/00/1999</v>
          </cell>
        </row>
        <row r="393">
          <cell r="A393" t="str">
            <v>5473</v>
          </cell>
          <cell r="B393" t="str">
            <v>YOUTH AUTHTY-NORTH REGION</v>
          </cell>
          <cell r="C393" t="str">
            <v>0835</v>
          </cell>
          <cell r="D393" t="str">
            <v>CORRECTIONS AND REHABILITATION</v>
          </cell>
          <cell r="E393" t="str">
            <v/>
          </cell>
          <cell r="F393" t="str">
            <v>0000</v>
          </cell>
          <cell r="G393" t="str">
            <v>0000</v>
          </cell>
          <cell r="H393" t="str">
            <v>0000</v>
          </cell>
          <cell r="I393" t="str">
            <v>0000</v>
          </cell>
          <cell r="J393" t="str">
            <v>07/08/2016</v>
          </cell>
          <cell r="K393" t="str">
            <v>00/00/0000</v>
          </cell>
        </row>
        <row r="394">
          <cell r="A394" t="str">
            <v>5474</v>
          </cell>
          <cell r="B394" t="str">
            <v>SOUTHERN YOUTH CONSERV CAMPS</v>
          </cell>
          <cell r="C394" t="str">
            <v>0835</v>
          </cell>
          <cell r="D394" t="str">
            <v>CORRECTIONS AND REHABILITATION</v>
          </cell>
          <cell r="E394" t="str">
            <v/>
          </cell>
          <cell r="F394" t="str">
            <v>0000</v>
          </cell>
          <cell r="G394" t="str">
            <v>0000</v>
          </cell>
          <cell r="H394" t="str">
            <v>0000</v>
          </cell>
          <cell r="I394" t="str">
            <v>0000</v>
          </cell>
          <cell r="J394" t="str">
            <v>07/08/2016</v>
          </cell>
          <cell r="K394" t="str">
            <v>00/00/0000</v>
          </cell>
        </row>
        <row r="395">
          <cell r="A395" t="str">
            <v>5480</v>
          </cell>
          <cell r="B395" t="str">
            <v>COMM. ON CORR PEACE OFFICERS'</v>
          </cell>
          <cell r="C395" t="str">
            <v>0835</v>
          </cell>
          <cell r="D395" t="str">
            <v>CORRECTIONS AND REHABILITATION</v>
          </cell>
          <cell r="E395" t="str">
            <v/>
          </cell>
          <cell r="F395" t="str">
            <v>0000</v>
          </cell>
          <cell r="G395" t="str">
            <v>0000</v>
          </cell>
          <cell r="H395" t="str">
            <v>0000</v>
          </cell>
          <cell r="I395" t="str">
            <v>0000</v>
          </cell>
          <cell r="J395" t="str">
            <v>07/08/2016</v>
          </cell>
          <cell r="K395" t="str">
            <v>00/00/0000</v>
          </cell>
        </row>
        <row r="396">
          <cell r="A396" t="str">
            <v>5490</v>
          </cell>
          <cell r="B396" t="str">
            <v>YOUTH AUTH CONSERVATION CAMPS</v>
          </cell>
          <cell r="C396" t="str">
            <v>0835</v>
          </cell>
          <cell r="D396" t="str">
            <v>CORRECTIONS AND REHABILITATION</v>
          </cell>
          <cell r="E396" t="str">
            <v/>
          </cell>
          <cell r="F396" t="str">
            <v>0000</v>
          </cell>
          <cell r="G396" t="str">
            <v>0000</v>
          </cell>
          <cell r="H396" t="str">
            <v>0000</v>
          </cell>
          <cell r="I396" t="str">
            <v>0000</v>
          </cell>
          <cell r="J396" t="str">
            <v>07/08/2016</v>
          </cell>
          <cell r="K396" t="str">
            <v>00/00/0000</v>
          </cell>
        </row>
        <row r="397">
          <cell r="A397" t="str">
            <v>5500</v>
          </cell>
          <cell r="B397" t="str">
            <v>NO CAL RECEPTION CENTER/CLINIC</v>
          </cell>
          <cell r="C397" t="str">
            <v>0835</v>
          </cell>
          <cell r="D397" t="str">
            <v>CORRECTIONS AND REHABILITATION</v>
          </cell>
          <cell r="E397" t="str">
            <v/>
          </cell>
          <cell r="F397" t="str">
            <v>0000</v>
          </cell>
          <cell r="G397" t="str">
            <v>0000</v>
          </cell>
          <cell r="H397" t="str">
            <v>0000</v>
          </cell>
          <cell r="I397" t="str">
            <v>0000</v>
          </cell>
          <cell r="J397" t="str">
            <v>07/08/2016</v>
          </cell>
          <cell r="K397" t="str">
            <v>00/00/1999</v>
          </cell>
        </row>
        <row r="398">
          <cell r="A398" t="str">
            <v>5510</v>
          </cell>
          <cell r="B398" t="str">
            <v>SOUTHERN RECEP CENTER/CLINIC</v>
          </cell>
          <cell r="C398" t="str">
            <v>0835</v>
          </cell>
          <cell r="D398" t="str">
            <v>CORRECTIONS AND REHABILITATION</v>
          </cell>
          <cell r="E398" t="str">
            <v/>
          </cell>
          <cell r="F398" t="str">
            <v>0000</v>
          </cell>
          <cell r="G398" t="str">
            <v>0000</v>
          </cell>
          <cell r="H398" t="str">
            <v>0000</v>
          </cell>
          <cell r="I398" t="str">
            <v>0000</v>
          </cell>
          <cell r="J398" t="str">
            <v>07/08/2016</v>
          </cell>
          <cell r="K398" t="str">
            <v>00/00/1999</v>
          </cell>
        </row>
        <row r="399">
          <cell r="A399" t="str">
            <v>5520</v>
          </cell>
          <cell r="B399" t="str">
            <v>EL PASO DE ROBLES SCHOOL</v>
          </cell>
          <cell r="C399" t="str">
            <v>0835</v>
          </cell>
          <cell r="D399" t="str">
            <v>CORRECTIONS AND REHABILITATION</v>
          </cell>
          <cell r="E399" t="str">
            <v/>
          </cell>
          <cell r="F399" t="str">
            <v>0000</v>
          </cell>
          <cell r="G399" t="str">
            <v>0000</v>
          </cell>
          <cell r="H399" t="str">
            <v>0000</v>
          </cell>
          <cell r="I399" t="str">
            <v>0000</v>
          </cell>
          <cell r="J399" t="str">
            <v>07/08/2016</v>
          </cell>
          <cell r="K399" t="str">
            <v>00/00/1999</v>
          </cell>
        </row>
        <row r="400">
          <cell r="A400" t="str">
            <v>5530</v>
          </cell>
          <cell r="B400" t="str">
            <v>FRED C NELLES SCHOOL FOR BOYS</v>
          </cell>
          <cell r="C400" t="str">
            <v>0835</v>
          </cell>
          <cell r="D400" t="str">
            <v>CORRECTIONS AND REHABILITATION</v>
          </cell>
          <cell r="E400" t="str">
            <v/>
          </cell>
          <cell r="F400" t="str">
            <v>0000</v>
          </cell>
          <cell r="G400" t="str">
            <v>0000</v>
          </cell>
          <cell r="H400" t="str">
            <v>0000</v>
          </cell>
          <cell r="I400" t="str">
            <v>0000</v>
          </cell>
          <cell r="J400" t="str">
            <v>07/08/2016</v>
          </cell>
          <cell r="K400" t="str">
            <v>00/00/1999</v>
          </cell>
        </row>
        <row r="401">
          <cell r="A401" t="str">
            <v>5580</v>
          </cell>
          <cell r="B401" t="str">
            <v>PRESTON SCHOOL OF INDUSTRY</v>
          </cell>
          <cell r="C401" t="str">
            <v>0835</v>
          </cell>
          <cell r="D401" t="str">
            <v>CORRECTIONS AND REHABILITATION</v>
          </cell>
          <cell r="E401" t="str">
            <v/>
          </cell>
          <cell r="F401" t="str">
            <v>0000</v>
          </cell>
          <cell r="G401" t="str">
            <v>0000</v>
          </cell>
          <cell r="H401" t="str">
            <v>0000</v>
          </cell>
          <cell r="I401" t="str">
            <v>0000</v>
          </cell>
          <cell r="J401" t="str">
            <v>07/08/2016</v>
          </cell>
          <cell r="K401" t="str">
            <v>00/00/1999</v>
          </cell>
        </row>
        <row r="402">
          <cell r="A402" t="str">
            <v>5590</v>
          </cell>
          <cell r="B402" t="str">
            <v>VENTURA SCHOOL</v>
          </cell>
          <cell r="C402" t="str">
            <v>0835</v>
          </cell>
          <cell r="D402" t="str">
            <v>CORRECTIONS AND REHABILITATION</v>
          </cell>
          <cell r="E402" t="str">
            <v/>
          </cell>
          <cell r="F402" t="str">
            <v>0000</v>
          </cell>
          <cell r="G402" t="str">
            <v>0000</v>
          </cell>
          <cell r="H402" t="str">
            <v>0000</v>
          </cell>
          <cell r="I402" t="str">
            <v>0000</v>
          </cell>
          <cell r="J402" t="str">
            <v>07/08/2016</v>
          </cell>
          <cell r="K402" t="str">
            <v>00/00/1999</v>
          </cell>
        </row>
        <row r="403">
          <cell r="A403" t="str">
            <v>5600</v>
          </cell>
          <cell r="B403" t="str">
            <v>YOUTH TRAINING SCHOOL</v>
          </cell>
          <cell r="C403" t="str">
            <v>0835</v>
          </cell>
          <cell r="D403" t="str">
            <v>CORRECTIONS AND REHABILITATION</v>
          </cell>
          <cell r="E403" t="str">
            <v/>
          </cell>
          <cell r="F403" t="str">
            <v>0000</v>
          </cell>
          <cell r="G403" t="str">
            <v>0000</v>
          </cell>
          <cell r="H403" t="str">
            <v>0000</v>
          </cell>
          <cell r="I403" t="str">
            <v>0000</v>
          </cell>
          <cell r="J403" t="str">
            <v>07/08/2016</v>
          </cell>
          <cell r="K403" t="str">
            <v>00/00/0000</v>
          </cell>
        </row>
        <row r="404">
          <cell r="A404" t="str">
            <v>5990</v>
          </cell>
          <cell r="B404" t="str">
            <v>FED IMMIGRATION-INCARCERATION</v>
          </cell>
          <cell r="C404" t="str">
            <v>0835</v>
          </cell>
          <cell r="D404" t="str">
            <v>CORRECTIONS AND REHABILITATION</v>
          </cell>
          <cell r="E404" t="str">
            <v/>
          </cell>
          <cell r="F404" t="str">
            <v>0000</v>
          </cell>
          <cell r="G404" t="str">
            <v>0000</v>
          </cell>
          <cell r="H404" t="str">
            <v>0000</v>
          </cell>
          <cell r="I404" t="str">
            <v>0000</v>
          </cell>
          <cell r="J404" t="str">
            <v>07/08/2016</v>
          </cell>
          <cell r="K404" t="str">
            <v>00/00/0000</v>
          </cell>
        </row>
        <row r="405">
          <cell r="A405" t="str">
            <v>5991</v>
          </cell>
          <cell r="B405" t="str">
            <v>VIOLENT OFFENDER</v>
          </cell>
          <cell r="C405" t="str">
            <v>0835</v>
          </cell>
          <cell r="D405" t="str">
            <v>CORRECTIONS AND REHABILITATION</v>
          </cell>
          <cell r="E405" t="str">
            <v/>
          </cell>
          <cell r="F405" t="str">
            <v>0000</v>
          </cell>
          <cell r="G405" t="str">
            <v>0000</v>
          </cell>
          <cell r="H405" t="str">
            <v>0000</v>
          </cell>
          <cell r="I405" t="str">
            <v>0000</v>
          </cell>
          <cell r="J405" t="str">
            <v>07/08/2016</v>
          </cell>
          <cell r="K405" t="str">
            <v>00/00/0000</v>
          </cell>
        </row>
        <row r="406">
          <cell r="A406" t="str">
            <v>6000</v>
          </cell>
          <cell r="B406" t="str">
            <v>EDUCATION</v>
          </cell>
          <cell r="C406" t="str">
            <v>0810</v>
          </cell>
          <cell r="D406" t="str">
            <v>EDUCATION</v>
          </cell>
          <cell r="E406" t="str">
            <v/>
          </cell>
          <cell r="F406" t="str">
            <v>0000</v>
          </cell>
          <cell r="G406" t="str">
            <v>0000</v>
          </cell>
          <cell r="H406" t="str">
            <v>0000</v>
          </cell>
          <cell r="I406" t="str">
            <v>0000</v>
          </cell>
          <cell r="J406" t="str">
            <v>99/99/9999</v>
          </cell>
          <cell r="K406" t="str">
            <v>00/00/0000</v>
          </cell>
        </row>
        <row r="407">
          <cell r="A407" t="str">
            <v>6010</v>
          </cell>
          <cell r="B407" t="str">
            <v>K-12 EDUCATION</v>
          </cell>
          <cell r="C407" t="str">
            <v>0810</v>
          </cell>
          <cell r="D407" t="str">
            <v>EDUCATION</v>
          </cell>
          <cell r="E407" t="str">
            <v/>
          </cell>
          <cell r="F407" t="str">
            <v>0000</v>
          </cell>
          <cell r="G407" t="str">
            <v>0000</v>
          </cell>
          <cell r="H407" t="str">
            <v>0000</v>
          </cell>
          <cell r="I407" t="str">
            <v>0000</v>
          </cell>
          <cell r="J407" t="str">
            <v>99/99/9999</v>
          </cell>
          <cell r="K407" t="str">
            <v>00/00/0000</v>
          </cell>
        </row>
        <row r="408">
          <cell r="A408" t="str">
            <v>6020</v>
          </cell>
          <cell r="B408" t="str">
            <v>HIGHER EDUCATION</v>
          </cell>
          <cell r="C408" t="str">
            <v>0810</v>
          </cell>
          <cell r="D408" t="str">
            <v>EDUCATION</v>
          </cell>
          <cell r="E408" t="str">
            <v/>
          </cell>
          <cell r="F408" t="str">
            <v>0000</v>
          </cell>
          <cell r="G408" t="str">
            <v>0000</v>
          </cell>
          <cell r="H408" t="str">
            <v>0000</v>
          </cell>
          <cell r="I408" t="str">
            <v>0000</v>
          </cell>
          <cell r="J408" t="str">
            <v>99/99/9999</v>
          </cell>
          <cell r="K408" t="str">
            <v>00/00/0000</v>
          </cell>
        </row>
        <row r="409">
          <cell r="A409" t="str">
            <v>6050</v>
          </cell>
          <cell r="B409" t="str">
            <v>DEPARTMENT OF EDUCATION</v>
          </cell>
          <cell r="C409" t="str">
            <v>0810</v>
          </cell>
          <cell r="D409" t="str">
            <v>EDUCATION</v>
          </cell>
          <cell r="E409" t="str">
            <v/>
          </cell>
          <cell r="F409" t="str">
            <v>0000</v>
          </cell>
          <cell r="G409" t="str">
            <v>0000</v>
          </cell>
          <cell r="H409" t="str">
            <v>0000</v>
          </cell>
          <cell r="I409" t="str">
            <v>0000</v>
          </cell>
          <cell r="J409" t="str">
            <v>08/19/1986</v>
          </cell>
          <cell r="K409" t="str">
            <v>00/00/0000</v>
          </cell>
        </row>
        <row r="410">
          <cell r="A410" t="str">
            <v>6100</v>
          </cell>
          <cell r="B410" t="str">
            <v>DEPARTMENT OF EDUCATION</v>
          </cell>
          <cell r="C410" t="str">
            <v>0810</v>
          </cell>
          <cell r="D410" t="str">
            <v>EDUCATION</v>
          </cell>
          <cell r="E410" t="str">
            <v/>
          </cell>
          <cell r="F410" t="str">
            <v>0000</v>
          </cell>
          <cell r="G410" t="str">
            <v>0000</v>
          </cell>
          <cell r="H410" t="str">
            <v>0000</v>
          </cell>
          <cell r="I410" t="str">
            <v>0000</v>
          </cell>
          <cell r="J410" t="str">
            <v>07/11/2006</v>
          </cell>
          <cell r="K410" t="str">
            <v>00/00/1999</v>
          </cell>
        </row>
        <row r="411">
          <cell r="A411" t="str">
            <v>6110</v>
          </cell>
          <cell r="B411" t="str">
            <v>DEPT. OF EDUCATION HD QTRS</v>
          </cell>
          <cell r="C411" t="str">
            <v>0810</v>
          </cell>
          <cell r="D411" t="str">
            <v>EDUCATION</v>
          </cell>
          <cell r="E411" t="str">
            <v/>
          </cell>
          <cell r="F411" t="str">
            <v>0000</v>
          </cell>
          <cell r="G411" t="str">
            <v>0000</v>
          </cell>
          <cell r="H411" t="str">
            <v>0000</v>
          </cell>
          <cell r="I411" t="str">
            <v>0000</v>
          </cell>
          <cell r="J411" t="str">
            <v>07/08/2016</v>
          </cell>
          <cell r="K411" t="str">
            <v>00/00/0000</v>
          </cell>
        </row>
        <row r="412">
          <cell r="A412" t="str">
            <v>6120</v>
          </cell>
          <cell r="B412" t="str">
            <v>STATE LIBRARY</v>
          </cell>
          <cell r="C412" t="str">
            <v>0810</v>
          </cell>
          <cell r="D412" t="str">
            <v>EDUCATION</v>
          </cell>
          <cell r="E412" t="str">
            <v/>
          </cell>
          <cell r="F412" t="str">
            <v>0000</v>
          </cell>
          <cell r="G412" t="str">
            <v>0000</v>
          </cell>
          <cell r="H412" t="str">
            <v>0000</v>
          </cell>
          <cell r="I412" t="str">
            <v>0000</v>
          </cell>
          <cell r="J412" t="str">
            <v>07/08/2016</v>
          </cell>
          <cell r="K412" t="str">
            <v>00/00/0000</v>
          </cell>
        </row>
        <row r="413">
          <cell r="A413" t="str">
            <v>6125</v>
          </cell>
          <cell r="B413" t="str">
            <v>ED-AUDIT-APPLS</v>
          </cell>
          <cell r="C413" t="str">
            <v>0810</v>
          </cell>
          <cell r="D413" t="str">
            <v>EDUCATION</v>
          </cell>
          <cell r="E413" t="str">
            <v/>
          </cell>
          <cell r="F413" t="str">
            <v>0000</v>
          </cell>
          <cell r="G413" t="str">
            <v>0000</v>
          </cell>
          <cell r="H413" t="str">
            <v>0000</v>
          </cell>
          <cell r="I413" t="str">
            <v>0000</v>
          </cell>
          <cell r="J413" t="str">
            <v>08/15/2003</v>
          </cell>
          <cell r="K413" t="str">
            <v>00/00/0000</v>
          </cell>
        </row>
        <row r="414">
          <cell r="A414" t="str">
            <v>6190</v>
          </cell>
          <cell r="B414" t="str">
            <v>SPECIAL SCHOOLS</v>
          </cell>
          <cell r="C414" t="str">
            <v>0810</v>
          </cell>
          <cell r="D414" t="str">
            <v>EDUCATION</v>
          </cell>
          <cell r="E414" t="str">
            <v/>
          </cell>
          <cell r="F414" t="str">
            <v>0000</v>
          </cell>
          <cell r="G414" t="str">
            <v>0000</v>
          </cell>
          <cell r="H414" t="str">
            <v>0000</v>
          </cell>
          <cell r="I414" t="str">
            <v>0000</v>
          </cell>
          <cell r="J414" t="str">
            <v>99/99/9999</v>
          </cell>
          <cell r="K414" t="str">
            <v>00/00/0000</v>
          </cell>
        </row>
        <row r="415">
          <cell r="A415" t="str">
            <v>6200</v>
          </cell>
          <cell r="B415" t="str">
            <v>CALIF SCHOOL FOR THE BLIND</v>
          </cell>
          <cell r="C415" t="str">
            <v>0810</v>
          </cell>
          <cell r="D415" t="str">
            <v>EDUCATION</v>
          </cell>
          <cell r="E415" t="str">
            <v/>
          </cell>
          <cell r="F415" t="str">
            <v>0000</v>
          </cell>
          <cell r="G415" t="str">
            <v>0000</v>
          </cell>
          <cell r="H415" t="str">
            <v>0000</v>
          </cell>
          <cell r="I415" t="str">
            <v>0000</v>
          </cell>
          <cell r="J415" t="str">
            <v>07/11/2006</v>
          </cell>
          <cell r="K415" t="str">
            <v>00/00/0000</v>
          </cell>
        </row>
        <row r="416">
          <cell r="A416" t="str">
            <v>6210</v>
          </cell>
          <cell r="B416" t="str">
            <v>DIAGN SCH-NEUR HND CHIL-NO CAL</v>
          </cell>
          <cell r="C416" t="str">
            <v>0810</v>
          </cell>
          <cell r="D416" t="str">
            <v>EDUCATION</v>
          </cell>
          <cell r="E416" t="str">
            <v/>
          </cell>
          <cell r="F416" t="str">
            <v>0000</v>
          </cell>
          <cell r="G416" t="str">
            <v>0000</v>
          </cell>
          <cell r="H416" t="str">
            <v>0000</v>
          </cell>
          <cell r="I416" t="str">
            <v>0000</v>
          </cell>
          <cell r="J416" t="str">
            <v>07/11/2006</v>
          </cell>
          <cell r="K416" t="str">
            <v>00/00/0000</v>
          </cell>
        </row>
        <row r="417">
          <cell r="A417" t="str">
            <v>6220</v>
          </cell>
          <cell r="B417" t="str">
            <v>DIAGN SCH NEUR HND CHIL CT CA</v>
          </cell>
          <cell r="C417" t="str">
            <v>0810</v>
          </cell>
          <cell r="D417" t="str">
            <v>EDUCATION</v>
          </cell>
          <cell r="E417" t="str">
            <v/>
          </cell>
          <cell r="F417" t="str">
            <v>0000</v>
          </cell>
          <cell r="G417" t="str">
            <v>0000</v>
          </cell>
          <cell r="H417" t="str">
            <v>0000</v>
          </cell>
          <cell r="I417" t="str">
            <v>0000</v>
          </cell>
          <cell r="J417" t="str">
            <v>07/11/2006</v>
          </cell>
          <cell r="K417" t="str">
            <v>00/00/0000</v>
          </cell>
        </row>
        <row r="418">
          <cell r="A418" t="str">
            <v>6230</v>
          </cell>
          <cell r="B418" t="str">
            <v>DIAGN SCH-NEUR HND CHIL-SO CAL</v>
          </cell>
          <cell r="C418" t="str">
            <v>0810</v>
          </cell>
          <cell r="D418" t="str">
            <v>EDUCATION</v>
          </cell>
          <cell r="E418" t="str">
            <v/>
          </cell>
          <cell r="F418" t="str">
            <v>0000</v>
          </cell>
          <cell r="G418" t="str">
            <v>0000</v>
          </cell>
          <cell r="H418" t="str">
            <v>0000</v>
          </cell>
          <cell r="I418" t="str">
            <v>0000</v>
          </cell>
          <cell r="J418" t="str">
            <v>07/11/2006</v>
          </cell>
          <cell r="K418" t="str">
            <v>00/00/0000</v>
          </cell>
        </row>
        <row r="419">
          <cell r="A419" t="str">
            <v>6240</v>
          </cell>
          <cell r="B419" t="str">
            <v>SCHOOL FOR THE DEAF, FREMONT</v>
          </cell>
          <cell r="C419" t="str">
            <v>0810</v>
          </cell>
          <cell r="D419" t="str">
            <v>EDUCATION</v>
          </cell>
          <cell r="E419" t="str">
            <v/>
          </cell>
          <cell r="F419" t="str">
            <v>0000</v>
          </cell>
          <cell r="G419" t="str">
            <v>0000</v>
          </cell>
          <cell r="H419" t="str">
            <v>0000</v>
          </cell>
          <cell r="I419" t="str">
            <v>0000</v>
          </cell>
          <cell r="J419" t="str">
            <v>07/11/2006</v>
          </cell>
          <cell r="K419" t="str">
            <v>00/00/1999</v>
          </cell>
        </row>
        <row r="420">
          <cell r="A420" t="str">
            <v>6250</v>
          </cell>
          <cell r="B420" t="str">
            <v>SCHOOL FOR THE DEAF,RIVERSIDE</v>
          </cell>
          <cell r="C420" t="str">
            <v>0810</v>
          </cell>
          <cell r="D420" t="str">
            <v>EDUCATION</v>
          </cell>
          <cell r="E420" t="str">
            <v/>
          </cell>
          <cell r="F420" t="str">
            <v>0000</v>
          </cell>
          <cell r="G420" t="str">
            <v>0000</v>
          </cell>
          <cell r="H420" t="str">
            <v>0000</v>
          </cell>
          <cell r="I420" t="str">
            <v>0000</v>
          </cell>
          <cell r="J420" t="str">
            <v>07/11/2006</v>
          </cell>
          <cell r="K420" t="str">
            <v>00/00/1999</v>
          </cell>
        </row>
        <row r="421">
          <cell r="A421" t="str">
            <v>6255</v>
          </cell>
          <cell r="B421" t="str">
            <v>CALIF STATE SUMMER SCHOOL FOR</v>
          </cell>
          <cell r="C421" t="str">
            <v>0810</v>
          </cell>
          <cell r="D421" t="str">
            <v>EDUCATION</v>
          </cell>
          <cell r="E421" t="str">
            <v/>
          </cell>
          <cell r="F421" t="str">
            <v>0000</v>
          </cell>
          <cell r="G421" t="str">
            <v>0000</v>
          </cell>
          <cell r="H421" t="str">
            <v>0000</v>
          </cell>
          <cell r="I421" t="str">
            <v>0000</v>
          </cell>
          <cell r="J421" t="str">
            <v>07/11/2006</v>
          </cell>
          <cell r="K421" t="str">
            <v>00/00/0000</v>
          </cell>
        </row>
        <row r="422">
          <cell r="A422" t="str">
            <v>6260</v>
          </cell>
          <cell r="B422" t="str">
            <v>DIAGNOSTIC CENTERS</v>
          </cell>
          <cell r="C422" t="str">
            <v>0810</v>
          </cell>
          <cell r="D422" t="str">
            <v>EDUCATION</v>
          </cell>
          <cell r="E422" t="str">
            <v/>
          </cell>
          <cell r="F422" t="str">
            <v>0000</v>
          </cell>
          <cell r="G422" t="str">
            <v>0000</v>
          </cell>
          <cell r="H422" t="str">
            <v>0000</v>
          </cell>
          <cell r="I422" t="str">
            <v>0000</v>
          </cell>
          <cell r="J422" t="str">
            <v>08/03/1998</v>
          </cell>
          <cell r="K422" t="str">
            <v>00/00/0000</v>
          </cell>
        </row>
        <row r="423">
          <cell r="A423" t="str">
            <v>6300</v>
          </cell>
          <cell r="B423" t="str">
            <v>CONTRIB TO ST TEARCHR RET FUND</v>
          </cell>
          <cell r="C423" t="str">
            <v>0810</v>
          </cell>
          <cell r="D423" t="str">
            <v>EDUCATION</v>
          </cell>
          <cell r="E423" t="str">
            <v/>
          </cell>
          <cell r="F423" t="str">
            <v>0000</v>
          </cell>
          <cell r="G423" t="str">
            <v>0000</v>
          </cell>
          <cell r="H423" t="str">
            <v>0000</v>
          </cell>
          <cell r="I423" t="str">
            <v>0000</v>
          </cell>
          <cell r="J423" t="str">
            <v>07/08/2016</v>
          </cell>
          <cell r="K423" t="str">
            <v>00/00/0000</v>
          </cell>
        </row>
        <row r="424">
          <cell r="A424" t="str">
            <v>6320</v>
          </cell>
          <cell r="B424" t="str">
            <v>CA ST COUNCIL ON VOCATNL EDUC</v>
          </cell>
          <cell r="C424" t="str">
            <v>0810</v>
          </cell>
          <cell r="D424" t="str">
            <v>EDUCATION</v>
          </cell>
          <cell r="E424" t="str">
            <v/>
          </cell>
          <cell r="F424" t="str">
            <v>0000</v>
          </cell>
          <cell r="G424" t="str">
            <v>0000</v>
          </cell>
          <cell r="H424" t="str">
            <v>0000</v>
          </cell>
          <cell r="I424" t="str">
            <v>0000</v>
          </cell>
          <cell r="J424" t="str">
            <v>07/11/2006</v>
          </cell>
          <cell r="K424" t="str">
            <v>00/00/1999</v>
          </cell>
        </row>
        <row r="425">
          <cell r="A425" t="str">
            <v>6330</v>
          </cell>
          <cell r="B425" t="str">
            <v>CA CAREER RESOURCE NETWORK</v>
          </cell>
          <cell r="C425" t="str">
            <v>0810</v>
          </cell>
          <cell r="D425" t="str">
            <v>EDUCATION</v>
          </cell>
          <cell r="E425" t="str">
            <v/>
          </cell>
          <cell r="F425" t="str">
            <v>0000</v>
          </cell>
          <cell r="G425" t="str">
            <v>0000</v>
          </cell>
          <cell r="H425" t="str">
            <v>0000</v>
          </cell>
          <cell r="I425" t="str">
            <v>0000</v>
          </cell>
          <cell r="J425" t="str">
            <v>07/11/2006</v>
          </cell>
          <cell r="K425" t="str">
            <v>00/00/0000</v>
          </cell>
        </row>
        <row r="426">
          <cell r="A426" t="str">
            <v>6350</v>
          </cell>
          <cell r="B426" t="str">
            <v>SCHOOL FACILITIES AID PROGRAM</v>
          </cell>
          <cell r="C426" t="str">
            <v>0810</v>
          </cell>
          <cell r="D426" t="str">
            <v>EDUCATION</v>
          </cell>
          <cell r="E426" t="str">
            <v/>
          </cell>
          <cell r="F426" t="str">
            <v>0000</v>
          </cell>
          <cell r="G426" t="str">
            <v>0000</v>
          </cell>
          <cell r="H426" t="str">
            <v>0000</v>
          </cell>
          <cell r="I426" t="str">
            <v>0000</v>
          </cell>
          <cell r="J426" t="str">
            <v>04/04/1984</v>
          </cell>
          <cell r="K426" t="str">
            <v>00/00/0000</v>
          </cell>
        </row>
        <row r="427">
          <cell r="A427" t="str">
            <v>6360</v>
          </cell>
          <cell r="B427" t="str">
            <v>COMM TEACHER CREDENTIALING</v>
          </cell>
          <cell r="C427" t="str">
            <v>0810</v>
          </cell>
          <cell r="D427" t="str">
            <v>EDUCATION</v>
          </cell>
          <cell r="E427" t="str">
            <v/>
          </cell>
          <cell r="F427" t="str">
            <v>0000</v>
          </cell>
          <cell r="G427" t="str">
            <v>0000</v>
          </cell>
          <cell r="H427" t="str">
            <v>0000</v>
          </cell>
          <cell r="I427" t="str">
            <v>0000</v>
          </cell>
          <cell r="J427" t="str">
            <v>07/11/2006</v>
          </cell>
          <cell r="K427" t="str">
            <v>00/00/1999</v>
          </cell>
        </row>
        <row r="428">
          <cell r="A428" t="str">
            <v>6380</v>
          </cell>
          <cell r="B428" t="str">
            <v>DEBT SERV ON PUB SCHL BLDG</v>
          </cell>
          <cell r="C428" t="str">
            <v>0810</v>
          </cell>
          <cell r="D428" t="str">
            <v>EDUCATION</v>
          </cell>
          <cell r="E428" t="str">
            <v/>
          </cell>
          <cell r="F428" t="str">
            <v>0000</v>
          </cell>
          <cell r="G428" t="str">
            <v>0000</v>
          </cell>
          <cell r="H428" t="str">
            <v>0000</v>
          </cell>
          <cell r="I428" t="str">
            <v>0000</v>
          </cell>
          <cell r="J428" t="str">
            <v>07/11/2006</v>
          </cell>
          <cell r="K428" t="str">
            <v>00/00/0000</v>
          </cell>
        </row>
        <row r="429">
          <cell r="A429" t="str">
            <v>6420</v>
          </cell>
          <cell r="B429" t="str">
            <v>CA POSTSECONDARY EDUC COMM</v>
          </cell>
          <cell r="C429" t="str">
            <v>0810</v>
          </cell>
          <cell r="D429" t="str">
            <v>EDUCATION</v>
          </cell>
          <cell r="E429" t="str">
            <v/>
          </cell>
          <cell r="F429" t="str">
            <v>0000</v>
          </cell>
          <cell r="G429" t="str">
            <v>0000</v>
          </cell>
          <cell r="H429" t="str">
            <v>0000</v>
          </cell>
          <cell r="I429" t="str">
            <v>0000</v>
          </cell>
          <cell r="J429" t="str">
            <v>07/11/2006</v>
          </cell>
          <cell r="K429" t="str">
            <v>00/00/0000</v>
          </cell>
        </row>
        <row r="430">
          <cell r="A430" t="str">
            <v>6425</v>
          </cell>
          <cell r="B430" t="str">
            <v>COMM REVIEW MASTR PLAN-HIGH ED</v>
          </cell>
          <cell r="C430" t="str">
            <v>0810</v>
          </cell>
          <cell r="D430" t="str">
            <v>EDUCATION</v>
          </cell>
          <cell r="E430" t="str">
            <v/>
          </cell>
          <cell r="F430" t="str">
            <v>0000</v>
          </cell>
          <cell r="G430" t="str">
            <v>0000</v>
          </cell>
          <cell r="H430" t="str">
            <v>0000</v>
          </cell>
          <cell r="I430" t="str">
            <v>0000</v>
          </cell>
          <cell r="J430" t="str">
            <v>07/11/2006</v>
          </cell>
          <cell r="K430" t="str">
            <v>00/00/0000</v>
          </cell>
        </row>
        <row r="431">
          <cell r="A431" t="str">
            <v>6440</v>
          </cell>
          <cell r="B431" t="str">
            <v>UNIVERSITY OF CALIFORNIA</v>
          </cell>
          <cell r="C431" t="str">
            <v>0810</v>
          </cell>
          <cell r="D431" t="str">
            <v>EDUCATION</v>
          </cell>
          <cell r="E431" t="str">
            <v/>
          </cell>
          <cell r="F431" t="str">
            <v>0000</v>
          </cell>
          <cell r="G431" t="str">
            <v>0000</v>
          </cell>
          <cell r="H431" t="str">
            <v>0000</v>
          </cell>
          <cell r="I431" t="str">
            <v>0000</v>
          </cell>
          <cell r="J431" t="str">
            <v>04/04/1984</v>
          </cell>
          <cell r="K431" t="str">
            <v>00/00/0000</v>
          </cell>
        </row>
        <row r="432">
          <cell r="A432" t="str">
            <v>6445</v>
          </cell>
          <cell r="B432" t="str">
            <v>CA INSTITUTE REGENERATIVE MED</v>
          </cell>
          <cell r="C432" t="str">
            <v>0810</v>
          </cell>
          <cell r="D432" t="str">
            <v>EDUCATION</v>
          </cell>
          <cell r="E432" t="str">
            <v/>
          </cell>
          <cell r="F432" t="str">
            <v>0000</v>
          </cell>
          <cell r="G432" t="str">
            <v>0000</v>
          </cell>
          <cell r="H432" t="str">
            <v>0000</v>
          </cell>
          <cell r="I432" t="str">
            <v>0000</v>
          </cell>
          <cell r="J432" t="str">
            <v>10/28/2005</v>
          </cell>
          <cell r="K432" t="str">
            <v>00/00/0000</v>
          </cell>
        </row>
        <row r="433">
          <cell r="A433" t="str">
            <v>6600</v>
          </cell>
          <cell r="B433" t="str">
            <v>HASTINGS COLLEGE OF LAW</v>
          </cell>
          <cell r="C433" t="str">
            <v>0810</v>
          </cell>
          <cell r="D433" t="str">
            <v>EDUCATION</v>
          </cell>
          <cell r="E433" t="str">
            <v/>
          </cell>
          <cell r="F433" t="str">
            <v>0000</v>
          </cell>
          <cell r="G433" t="str">
            <v>0000</v>
          </cell>
          <cell r="H433" t="str">
            <v>0000</v>
          </cell>
          <cell r="I433" t="str">
            <v>0000</v>
          </cell>
          <cell r="J433" t="str">
            <v>06/26/1985</v>
          </cell>
          <cell r="K433" t="str">
            <v>00/00/0000</v>
          </cell>
        </row>
        <row r="434">
          <cell r="A434" t="str">
            <v>6610</v>
          </cell>
          <cell r="B434" t="str">
            <v>TOTAL CALIF STATE UNIVERSITIES</v>
          </cell>
          <cell r="C434" t="str">
            <v>0810</v>
          </cell>
          <cell r="D434" t="str">
            <v>EDUCATION</v>
          </cell>
          <cell r="E434" t="str">
            <v/>
          </cell>
          <cell r="F434" t="str">
            <v>0000</v>
          </cell>
          <cell r="G434" t="str">
            <v>0000</v>
          </cell>
          <cell r="H434" t="str">
            <v>0000</v>
          </cell>
          <cell r="I434" t="str">
            <v>0000</v>
          </cell>
          <cell r="J434" t="str">
            <v>07/11/2006</v>
          </cell>
          <cell r="K434" t="str">
            <v>00/00/0000</v>
          </cell>
        </row>
        <row r="435">
          <cell r="A435" t="str">
            <v>6620</v>
          </cell>
          <cell r="B435" t="str">
            <v>CSU STATE WIDE PROGRAMS</v>
          </cell>
          <cell r="C435" t="str">
            <v>0810</v>
          </cell>
          <cell r="D435" t="str">
            <v>EDUCATION</v>
          </cell>
          <cell r="E435" t="str">
            <v/>
          </cell>
          <cell r="F435" t="str">
            <v>0000</v>
          </cell>
          <cell r="G435" t="str">
            <v>0000</v>
          </cell>
          <cell r="H435" t="str">
            <v>0000</v>
          </cell>
          <cell r="I435" t="str">
            <v>0000</v>
          </cell>
          <cell r="J435" t="str">
            <v>07/08/2016</v>
          </cell>
          <cell r="K435" t="str">
            <v>00/00/0000</v>
          </cell>
        </row>
        <row r="436">
          <cell r="A436" t="str">
            <v>6630</v>
          </cell>
          <cell r="B436" t="str">
            <v>CSU SYSTEM WIDE PROGRAMS</v>
          </cell>
          <cell r="C436" t="str">
            <v>0810</v>
          </cell>
          <cell r="D436" t="str">
            <v>EDUCATION</v>
          </cell>
          <cell r="E436" t="str">
            <v/>
          </cell>
          <cell r="F436" t="str">
            <v>0000</v>
          </cell>
          <cell r="G436" t="str">
            <v>0000</v>
          </cell>
          <cell r="H436" t="str">
            <v>0000</v>
          </cell>
          <cell r="I436" t="str">
            <v>0000</v>
          </cell>
          <cell r="J436" t="str">
            <v>07/08/2016</v>
          </cell>
          <cell r="K436" t="str">
            <v>00/00/0000</v>
          </cell>
        </row>
        <row r="437">
          <cell r="A437" t="str">
            <v>6640</v>
          </cell>
          <cell r="B437" t="str">
            <v>CSU CAMPUSES</v>
          </cell>
          <cell r="C437" t="str">
            <v>0810</v>
          </cell>
          <cell r="D437" t="str">
            <v>EDUCATION</v>
          </cell>
          <cell r="E437" t="str">
            <v/>
          </cell>
          <cell r="F437" t="str">
            <v>0000</v>
          </cell>
          <cell r="G437" t="str">
            <v>0000</v>
          </cell>
          <cell r="H437" t="str">
            <v>0000</v>
          </cell>
          <cell r="I437" t="str">
            <v>0000</v>
          </cell>
          <cell r="J437" t="str">
            <v>07/08/2016</v>
          </cell>
          <cell r="K437" t="str">
            <v>00/00/0000</v>
          </cell>
        </row>
        <row r="438">
          <cell r="A438" t="str">
            <v>6645</v>
          </cell>
          <cell r="B438" t="str">
            <v>CSU HLTH BENEFITS RETIRED ANNU</v>
          </cell>
          <cell r="C438" t="str">
            <v>0810</v>
          </cell>
          <cell r="D438" t="str">
            <v>EDUCATION</v>
          </cell>
          <cell r="E438" t="str">
            <v/>
          </cell>
          <cell r="F438" t="str">
            <v>0000</v>
          </cell>
          <cell r="G438" t="str">
            <v>0000</v>
          </cell>
          <cell r="H438" t="str">
            <v>0000</v>
          </cell>
          <cell r="I438" t="str">
            <v>0000</v>
          </cell>
          <cell r="J438" t="str">
            <v>08/06/2013</v>
          </cell>
          <cell r="K438" t="str">
            <v>00/00/0000</v>
          </cell>
        </row>
        <row r="439">
          <cell r="A439" t="str">
            <v>6650</v>
          </cell>
          <cell r="B439" t="str">
            <v>CAL ST COLLEGE BAKERSFIELD</v>
          </cell>
          <cell r="C439" t="str">
            <v>0810</v>
          </cell>
          <cell r="D439" t="str">
            <v>EDUCATION</v>
          </cell>
          <cell r="E439" t="str">
            <v/>
          </cell>
          <cell r="F439" t="str">
            <v>0000</v>
          </cell>
          <cell r="G439" t="str">
            <v>0000</v>
          </cell>
          <cell r="H439" t="str">
            <v>0000</v>
          </cell>
          <cell r="I439" t="str">
            <v>0000</v>
          </cell>
          <cell r="J439" t="str">
            <v>07/11/2006</v>
          </cell>
          <cell r="K439" t="str">
            <v>00/00/0000</v>
          </cell>
        </row>
        <row r="440">
          <cell r="A440" t="str">
            <v>6660</v>
          </cell>
          <cell r="B440" t="str">
            <v>CAL ST COLL SAN BERNARDINO</v>
          </cell>
          <cell r="C440" t="str">
            <v>0810</v>
          </cell>
          <cell r="D440" t="str">
            <v>EDUCATION</v>
          </cell>
          <cell r="E440" t="str">
            <v/>
          </cell>
          <cell r="F440" t="str">
            <v>0000</v>
          </cell>
          <cell r="G440" t="str">
            <v>0000</v>
          </cell>
          <cell r="H440" t="str">
            <v>0000</v>
          </cell>
          <cell r="I440" t="str">
            <v>0000</v>
          </cell>
          <cell r="J440" t="str">
            <v>07/11/2006</v>
          </cell>
          <cell r="K440" t="str">
            <v>00/00/0000</v>
          </cell>
        </row>
        <row r="441">
          <cell r="A441" t="str">
            <v>6670</v>
          </cell>
          <cell r="B441" t="str">
            <v>CAL ST COLL STANISLAUS</v>
          </cell>
          <cell r="C441" t="str">
            <v>0810</v>
          </cell>
          <cell r="D441" t="str">
            <v>EDUCATION</v>
          </cell>
          <cell r="E441" t="str">
            <v/>
          </cell>
          <cell r="F441" t="str">
            <v>0000</v>
          </cell>
          <cell r="G441" t="str">
            <v>0000</v>
          </cell>
          <cell r="H441" t="str">
            <v>0000</v>
          </cell>
          <cell r="I441" t="str">
            <v>0000</v>
          </cell>
          <cell r="J441" t="str">
            <v>07/11/2006</v>
          </cell>
          <cell r="K441" t="str">
            <v>00/00/0000</v>
          </cell>
        </row>
        <row r="442">
          <cell r="A442" t="str">
            <v>6680</v>
          </cell>
          <cell r="B442" t="str">
            <v>CAL ST UNIV CHICO</v>
          </cell>
          <cell r="C442" t="str">
            <v>0810</v>
          </cell>
          <cell r="D442" t="str">
            <v>EDUCATION</v>
          </cell>
          <cell r="E442" t="str">
            <v/>
          </cell>
          <cell r="F442" t="str">
            <v>0000</v>
          </cell>
          <cell r="G442" t="str">
            <v>0000</v>
          </cell>
          <cell r="H442" t="str">
            <v>0000</v>
          </cell>
          <cell r="I442" t="str">
            <v>0000</v>
          </cell>
          <cell r="J442" t="str">
            <v>07/11/2006</v>
          </cell>
          <cell r="K442" t="str">
            <v>00/00/0000</v>
          </cell>
        </row>
        <row r="443">
          <cell r="A443" t="str">
            <v>6690</v>
          </cell>
          <cell r="B443" t="str">
            <v>CAL ST UNIV DOMINGUEZ HILLS</v>
          </cell>
          <cell r="C443" t="str">
            <v>0810</v>
          </cell>
          <cell r="D443" t="str">
            <v>EDUCATION</v>
          </cell>
          <cell r="E443" t="str">
            <v/>
          </cell>
          <cell r="F443" t="str">
            <v>0000</v>
          </cell>
          <cell r="G443" t="str">
            <v>0000</v>
          </cell>
          <cell r="H443" t="str">
            <v>0000</v>
          </cell>
          <cell r="I443" t="str">
            <v>0000</v>
          </cell>
          <cell r="J443" t="str">
            <v>07/11/2006</v>
          </cell>
          <cell r="K443" t="str">
            <v>00/00/0000</v>
          </cell>
        </row>
        <row r="444">
          <cell r="A444" t="str">
            <v>6700</v>
          </cell>
          <cell r="B444" t="str">
            <v>CAL ST UNIV FRESNO</v>
          </cell>
          <cell r="C444" t="str">
            <v>0810</v>
          </cell>
          <cell r="D444" t="str">
            <v>EDUCATION</v>
          </cell>
          <cell r="E444" t="str">
            <v/>
          </cell>
          <cell r="F444" t="str">
            <v>0000</v>
          </cell>
          <cell r="G444" t="str">
            <v>0000</v>
          </cell>
          <cell r="H444" t="str">
            <v>0000</v>
          </cell>
          <cell r="I444" t="str">
            <v>0000</v>
          </cell>
          <cell r="J444" t="str">
            <v>07/11/2006</v>
          </cell>
          <cell r="K444" t="str">
            <v>00/00/0000</v>
          </cell>
        </row>
        <row r="445">
          <cell r="A445" t="str">
            <v>6710</v>
          </cell>
          <cell r="B445" t="str">
            <v>CAL ST UNIV FULLERTON</v>
          </cell>
          <cell r="C445" t="str">
            <v>0810</v>
          </cell>
          <cell r="D445" t="str">
            <v>EDUCATION</v>
          </cell>
          <cell r="E445" t="str">
            <v/>
          </cell>
          <cell r="F445" t="str">
            <v>0000</v>
          </cell>
          <cell r="G445" t="str">
            <v>0000</v>
          </cell>
          <cell r="H445" t="str">
            <v>0000</v>
          </cell>
          <cell r="I445" t="str">
            <v>0000</v>
          </cell>
          <cell r="J445" t="str">
            <v>07/11/2006</v>
          </cell>
          <cell r="K445" t="str">
            <v>00/00/0000</v>
          </cell>
        </row>
        <row r="446">
          <cell r="A446" t="str">
            <v>6720</v>
          </cell>
          <cell r="B446" t="str">
            <v>CAL ST UNIV EAST BAY</v>
          </cell>
          <cell r="C446" t="str">
            <v>0810</v>
          </cell>
          <cell r="D446" t="str">
            <v>EDUCATION</v>
          </cell>
          <cell r="E446" t="str">
            <v/>
          </cell>
          <cell r="F446" t="str">
            <v>0000</v>
          </cell>
          <cell r="G446" t="str">
            <v>0000</v>
          </cell>
          <cell r="H446" t="str">
            <v>0000</v>
          </cell>
          <cell r="I446" t="str">
            <v>0000</v>
          </cell>
          <cell r="J446" t="str">
            <v>07/08/2016</v>
          </cell>
          <cell r="K446" t="str">
            <v>00/00/0000</v>
          </cell>
        </row>
        <row r="447">
          <cell r="A447" t="str">
            <v>6730</v>
          </cell>
          <cell r="B447" t="str">
            <v>HUMBOLDT STATE UNIVERSITY</v>
          </cell>
          <cell r="C447" t="str">
            <v>0810</v>
          </cell>
          <cell r="D447" t="str">
            <v>EDUCATION</v>
          </cell>
          <cell r="E447" t="str">
            <v/>
          </cell>
          <cell r="F447" t="str">
            <v>0000</v>
          </cell>
          <cell r="G447" t="str">
            <v>0000</v>
          </cell>
          <cell r="H447" t="str">
            <v>0000</v>
          </cell>
          <cell r="I447" t="str">
            <v>0000</v>
          </cell>
          <cell r="J447" t="str">
            <v>06/26/1985</v>
          </cell>
          <cell r="K447" t="str">
            <v>00/00/0000</v>
          </cell>
        </row>
        <row r="448">
          <cell r="A448" t="str">
            <v>6740</v>
          </cell>
          <cell r="B448" t="str">
            <v>CAL ST UNIV LONG BEACH</v>
          </cell>
          <cell r="C448" t="str">
            <v>0810</v>
          </cell>
          <cell r="D448" t="str">
            <v>EDUCATION</v>
          </cell>
          <cell r="E448" t="str">
            <v/>
          </cell>
          <cell r="F448" t="str">
            <v>0000</v>
          </cell>
          <cell r="G448" t="str">
            <v>0000</v>
          </cell>
          <cell r="H448" t="str">
            <v>0000</v>
          </cell>
          <cell r="I448" t="str">
            <v>0000</v>
          </cell>
          <cell r="J448" t="str">
            <v>07/11/2006</v>
          </cell>
          <cell r="K448" t="str">
            <v>00/00/0000</v>
          </cell>
        </row>
        <row r="449">
          <cell r="A449" t="str">
            <v>6750</v>
          </cell>
          <cell r="B449" t="str">
            <v>CAL ST UNIV LOS ANGELES</v>
          </cell>
          <cell r="C449" t="str">
            <v>0810</v>
          </cell>
          <cell r="D449" t="str">
            <v>EDUCATION</v>
          </cell>
          <cell r="E449" t="str">
            <v/>
          </cell>
          <cell r="F449" t="str">
            <v>0000</v>
          </cell>
          <cell r="G449" t="str">
            <v>0000</v>
          </cell>
          <cell r="H449" t="str">
            <v>0000</v>
          </cell>
          <cell r="I449" t="str">
            <v>0000</v>
          </cell>
          <cell r="J449" t="str">
            <v>07/11/2006</v>
          </cell>
          <cell r="K449" t="str">
            <v>00/00/0000</v>
          </cell>
        </row>
        <row r="450">
          <cell r="A450" t="str">
            <v>6752</v>
          </cell>
          <cell r="B450" t="str">
            <v>CAL ST UNIV MARITIME ACADEMY</v>
          </cell>
          <cell r="C450" t="str">
            <v>0810</v>
          </cell>
          <cell r="D450" t="str">
            <v>EDUCATION</v>
          </cell>
          <cell r="E450" t="str">
            <v/>
          </cell>
          <cell r="F450" t="str">
            <v>0000</v>
          </cell>
          <cell r="G450" t="str">
            <v>0000</v>
          </cell>
          <cell r="H450" t="str">
            <v>0000</v>
          </cell>
          <cell r="I450" t="str">
            <v>0000</v>
          </cell>
          <cell r="J450" t="str">
            <v>07/11/2006</v>
          </cell>
          <cell r="K450" t="str">
            <v>00/00/0000</v>
          </cell>
        </row>
        <row r="451">
          <cell r="A451" t="str">
            <v>6756</v>
          </cell>
          <cell r="B451" t="str">
            <v>CAL ST UNIV MONTEREY BAY</v>
          </cell>
          <cell r="C451" t="str">
            <v>0810</v>
          </cell>
          <cell r="D451" t="str">
            <v>EDUCATION</v>
          </cell>
          <cell r="E451" t="str">
            <v/>
          </cell>
          <cell r="F451" t="str">
            <v>0000</v>
          </cell>
          <cell r="G451" t="str">
            <v>0000</v>
          </cell>
          <cell r="H451" t="str">
            <v>0000</v>
          </cell>
          <cell r="I451" t="str">
            <v>0000</v>
          </cell>
          <cell r="J451" t="str">
            <v>07/11/2006</v>
          </cell>
          <cell r="K451" t="str">
            <v>00/00/0000</v>
          </cell>
        </row>
        <row r="452">
          <cell r="A452" t="str">
            <v>6760</v>
          </cell>
          <cell r="B452" t="str">
            <v>CAL ST UNIV NORTHRIDGE</v>
          </cell>
          <cell r="C452" t="str">
            <v>0810</v>
          </cell>
          <cell r="D452" t="str">
            <v>EDUCATION</v>
          </cell>
          <cell r="E452" t="str">
            <v/>
          </cell>
          <cell r="F452" t="str">
            <v>0000</v>
          </cell>
          <cell r="G452" t="str">
            <v>0000</v>
          </cell>
          <cell r="H452" t="str">
            <v>0000</v>
          </cell>
          <cell r="I452" t="str">
            <v>0000</v>
          </cell>
          <cell r="J452" t="str">
            <v>07/11/2006</v>
          </cell>
          <cell r="K452" t="str">
            <v>00/00/0000</v>
          </cell>
        </row>
        <row r="453">
          <cell r="A453" t="str">
            <v>6770</v>
          </cell>
          <cell r="B453" t="str">
            <v>CAL ST POLY UNIV POMONA</v>
          </cell>
          <cell r="C453" t="str">
            <v>0810</v>
          </cell>
          <cell r="D453" t="str">
            <v>EDUCATION</v>
          </cell>
          <cell r="E453" t="str">
            <v/>
          </cell>
          <cell r="F453" t="str">
            <v>0000</v>
          </cell>
          <cell r="G453" t="str">
            <v>0000</v>
          </cell>
          <cell r="H453" t="str">
            <v>0000</v>
          </cell>
          <cell r="I453" t="str">
            <v>0000</v>
          </cell>
          <cell r="J453" t="str">
            <v>07/11/2006</v>
          </cell>
          <cell r="K453" t="str">
            <v>00/00/0000</v>
          </cell>
        </row>
        <row r="454">
          <cell r="A454" t="str">
            <v>6780</v>
          </cell>
          <cell r="B454" t="str">
            <v>CAL ST UNIV SACRAMENTO</v>
          </cell>
          <cell r="C454" t="str">
            <v>0810</v>
          </cell>
          <cell r="D454" t="str">
            <v>EDUCATION</v>
          </cell>
          <cell r="E454" t="str">
            <v/>
          </cell>
          <cell r="F454" t="str">
            <v>0000</v>
          </cell>
          <cell r="G454" t="str">
            <v>0000</v>
          </cell>
          <cell r="H454" t="str">
            <v>0000</v>
          </cell>
          <cell r="I454" t="str">
            <v>0000</v>
          </cell>
          <cell r="J454" t="str">
            <v>07/11/2006</v>
          </cell>
          <cell r="K454" t="str">
            <v>00/00/0000</v>
          </cell>
        </row>
        <row r="455">
          <cell r="A455" t="str">
            <v>6790</v>
          </cell>
          <cell r="B455" t="str">
            <v>SAN DIEGO STATE UNIVERSITY</v>
          </cell>
          <cell r="C455" t="str">
            <v>0810</v>
          </cell>
          <cell r="D455" t="str">
            <v>EDUCATION</v>
          </cell>
          <cell r="E455" t="str">
            <v/>
          </cell>
          <cell r="F455" t="str">
            <v>0000</v>
          </cell>
          <cell r="G455" t="str">
            <v>0000</v>
          </cell>
          <cell r="H455" t="str">
            <v>0000</v>
          </cell>
          <cell r="I455" t="str">
            <v>0000</v>
          </cell>
          <cell r="J455" t="str">
            <v>06/26/1985</v>
          </cell>
          <cell r="K455" t="str">
            <v>00/00/0000</v>
          </cell>
        </row>
        <row r="456">
          <cell r="A456" t="str">
            <v>6800</v>
          </cell>
          <cell r="B456" t="str">
            <v>SAN FRANCISCO STATE UNIVERSITY</v>
          </cell>
          <cell r="C456" t="str">
            <v>0810</v>
          </cell>
          <cell r="D456" t="str">
            <v>EDUCATION</v>
          </cell>
          <cell r="E456" t="str">
            <v/>
          </cell>
          <cell r="F456" t="str">
            <v>0000</v>
          </cell>
          <cell r="G456" t="str">
            <v>0000</v>
          </cell>
          <cell r="H456" t="str">
            <v>0000</v>
          </cell>
          <cell r="I456" t="str">
            <v>0000</v>
          </cell>
          <cell r="J456" t="str">
            <v>06/26/1985</v>
          </cell>
          <cell r="K456" t="str">
            <v>00/00/0000</v>
          </cell>
        </row>
        <row r="457">
          <cell r="A457" t="str">
            <v>6810</v>
          </cell>
          <cell r="B457" t="str">
            <v>SAN JOSE STATE UNIVERSITY</v>
          </cell>
          <cell r="C457" t="str">
            <v>0810</v>
          </cell>
          <cell r="D457" t="str">
            <v>EDUCATION</v>
          </cell>
          <cell r="E457" t="str">
            <v/>
          </cell>
          <cell r="F457" t="str">
            <v>0000</v>
          </cell>
          <cell r="G457" t="str">
            <v>0000</v>
          </cell>
          <cell r="H457" t="str">
            <v>0000</v>
          </cell>
          <cell r="I457" t="str">
            <v>0000</v>
          </cell>
          <cell r="J457" t="str">
            <v>06/26/1985</v>
          </cell>
          <cell r="K457" t="str">
            <v>00/00/0000</v>
          </cell>
        </row>
        <row r="458">
          <cell r="A458" t="str">
            <v>6820</v>
          </cell>
          <cell r="B458" t="str">
            <v>CAL POLY ST UNIVERSITY SLO</v>
          </cell>
          <cell r="C458" t="str">
            <v>0810</v>
          </cell>
          <cell r="D458" t="str">
            <v>EDUCATION</v>
          </cell>
          <cell r="E458" t="str">
            <v/>
          </cell>
          <cell r="F458" t="str">
            <v>0000</v>
          </cell>
          <cell r="G458" t="str">
            <v>0000</v>
          </cell>
          <cell r="H458" t="str">
            <v>0000</v>
          </cell>
          <cell r="I458" t="str">
            <v>0000</v>
          </cell>
          <cell r="J458" t="str">
            <v>07/11/2006</v>
          </cell>
          <cell r="K458" t="str">
            <v>00/00/0000</v>
          </cell>
        </row>
        <row r="459">
          <cell r="A459" t="str">
            <v>6830</v>
          </cell>
          <cell r="B459" t="str">
            <v>SONOMA STATE UNIVERSITY</v>
          </cell>
          <cell r="C459" t="str">
            <v>0810</v>
          </cell>
          <cell r="D459" t="str">
            <v>EDUCATION</v>
          </cell>
          <cell r="E459" t="str">
            <v/>
          </cell>
          <cell r="F459" t="str">
            <v>0000</v>
          </cell>
          <cell r="G459" t="str">
            <v>0000</v>
          </cell>
          <cell r="H459" t="str">
            <v>0000</v>
          </cell>
          <cell r="I459" t="str">
            <v>0000</v>
          </cell>
          <cell r="J459" t="str">
            <v>06/26/1985</v>
          </cell>
          <cell r="K459" t="str">
            <v>00/00/0000</v>
          </cell>
        </row>
        <row r="460">
          <cell r="A460" t="str">
            <v>6840</v>
          </cell>
          <cell r="B460" t="str">
            <v>CA STATE UNIV., SAN MARCOS</v>
          </cell>
          <cell r="C460" t="str">
            <v>0810</v>
          </cell>
          <cell r="D460" t="str">
            <v>EDUCATION</v>
          </cell>
          <cell r="E460" t="str">
            <v/>
          </cell>
          <cell r="F460" t="str">
            <v>0000</v>
          </cell>
          <cell r="G460" t="str">
            <v>0000</v>
          </cell>
          <cell r="H460" t="str">
            <v>0000</v>
          </cell>
          <cell r="I460" t="str">
            <v>0000</v>
          </cell>
          <cell r="J460" t="str">
            <v>07/11/2006</v>
          </cell>
          <cell r="K460" t="str">
            <v>00/00/0000</v>
          </cell>
        </row>
        <row r="461">
          <cell r="A461" t="str">
            <v>6850</v>
          </cell>
          <cell r="B461" t="str">
            <v>CAL ST UNIV CHANNEL ISLANDS</v>
          </cell>
          <cell r="C461" t="str">
            <v>0810</v>
          </cell>
          <cell r="D461" t="str">
            <v>EDUCATION</v>
          </cell>
          <cell r="E461" t="str">
            <v/>
          </cell>
          <cell r="F461" t="str">
            <v>0000</v>
          </cell>
          <cell r="G461" t="str">
            <v>0000</v>
          </cell>
          <cell r="H461" t="str">
            <v>0000</v>
          </cell>
          <cell r="I461" t="str">
            <v>0000</v>
          </cell>
          <cell r="J461" t="str">
            <v>07/08/2016</v>
          </cell>
          <cell r="K461" t="str">
            <v>00/00/0000</v>
          </cell>
        </row>
        <row r="462">
          <cell r="A462" t="str">
            <v>6860</v>
          </cell>
          <cell r="B462" t="str">
            <v>CALIFORNIA MARITIME ACADEMY</v>
          </cell>
          <cell r="C462" t="str">
            <v>0810</v>
          </cell>
          <cell r="D462" t="str">
            <v>EDUCATION</v>
          </cell>
          <cell r="E462" t="str">
            <v/>
          </cell>
          <cell r="F462" t="str">
            <v>0000</v>
          </cell>
          <cell r="G462" t="str">
            <v>0000</v>
          </cell>
          <cell r="H462" t="str">
            <v>0000</v>
          </cell>
          <cell r="I462" t="str">
            <v>0000</v>
          </cell>
          <cell r="J462" t="str">
            <v>04/18/1988</v>
          </cell>
          <cell r="K462" t="str">
            <v>00/00/1999</v>
          </cell>
        </row>
        <row r="463">
          <cell r="A463" t="str">
            <v>6870</v>
          </cell>
          <cell r="B463" t="str">
            <v>BD OF GOVS-COMMUNITY COLLEGES</v>
          </cell>
          <cell r="C463" t="str">
            <v>0810</v>
          </cell>
          <cell r="D463" t="str">
            <v>EDUCATION</v>
          </cell>
          <cell r="E463" t="str">
            <v/>
          </cell>
          <cell r="F463" t="str">
            <v>0000</v>
          </cell>
          <cell r="G463" t="str">
            <v>0000</v>
          </cell>
          <cell r="H463" t="str">
            <v>0000</v>
          </cell>
          <cell r="I463" t="str">
            <v>0000</v>
          </cell>
          <cell r="J463" t="str">
            <v>07/11/2006</v>
          </cell>
          <cell r="K463" t="str">
            <v>00/00/1999</v>
          </cell>
        </row>
        <row r="464">
          <cell r="A464" t="str">
            <v>6880</v>
          </cell>
          <cell r="B464" t="str">
            <v>COUNC.FOR PR.POSTSECOND.&amp;VO.ED</v>
          </cell>
          <cell r="C464" t="str">
            <v>0810</v>
          </cell>
          <cell r="D464" t="str">
            <v>EDUCATION</v>
          </cell>
          <cell r="E464" t="str">
            <v/>
          </cell>
          <cell r="F464" t="str">
            <v>0000</v>
          </cell>
          <cell r="G464" t="str">
            <v>0000</v>
          </cell>
          <cell r="H464" t="str">
            <v>0000</v>
          </cell>
          <cell r="I464" t="str">
            <v>0000</v>
          </cell>
          <cell r="J464" t="str">
            <v>07/11/2006</v>
          </cell>
          <cell r="K464" t="str">
            <v>00/00/0000</v>
          </cell>
        </row>
        <row r="465">
          <cell r="A465" t="str">
            <v>6910</v>
          </cell>
          <cell r="B465" t="str">
            <v>AWARDS FOR INNOVATION HIGHR ED</v>
          </cell>
          <cell r="C465" t="str">
            <v>0810</v>
          </cell>
          <cell r="D465" t="str">
            <v>EDUCATION</v>
          </cell>
          <cell r="E465" t="str">
            <v/>
          </cell>
          <cell r="F465" t="str">
            <v>0000</v>
          </cell>
          <cell r="G465" t="str">
            <v>0000</v>
          </cell>
          <cell r="H465" t="str">
            <v>0000</v>
          </cell>
          <cell r="I465" t="str">
            <v>0000</v>
          </cell>
          <cell r="J465" t="str">
            <v>07/08/2016</v>
          </cell>
          <cell r="K465" t="str">
            <v>00/00/0000</v>
          </cell>
        </row>
        <row r="466">
          <cell r="A466" t="str">
            <v>6980</v>
          </cell>
          <cell r="B466" t="str">
            <v>CA STUDENT AID COMMISSION</v>
          </cell>
          <cell r="C466" t="str">
            <v>0810</v>
          </cell>
          <cell r="D466" t="str">
            <v>EDUCATION</v>
          </cell>
          <cell r="E466" t="str">
            <v/>
          </cell>
          <cell r="F466" t="str">
            <v>0000</v>
          </cell>
          <cell r="G466" t="str">
            <v>0000</v>
          </cell>
          <cell r="H466" t="str">
            <v>0000</v>
          </cell>
          <cell r="I466" t="str">
            <v>0000</v>
          </cell>
          <cell r="J466" t="str">
            <v>07/08/2016</v>
          </cell>
          <cell r="K466" t="str">
            <v>00/00/0000</v>
          </cell>
        </row>
        <row r="467">
          <cell r="A467" t="str">
            <v>7000</v>
          </cell>
          <cell r="B467" t="str">
            <v>LABOR AND WORKFORCE DEVELOPM</v>
          </cell>
          <cell r="C467" t="str">
            <v>0815</v>
          </cell>
          <cell r="D467" t="str">
            <v>HEALTH AND HUMAN SERVICES</v>
          </cell>
          <cell r="E467" t="str">
            <v/>
          </cell>
          <cell r="F467" t="str">
            <v>0000</v>
          </cell>
          <cell r="G467" t="str">
            <v>0000</v>
          </cell>
          <cell r="H467" t="str">
            <v>0000</v>
          </cell>
          <cell r="I467" t="str">
            <v>0000</v>
          </cell>
          <cell r="J467" t="str">
            <v>10/28/2016</v>
          </cell>
          <cell r="K467" t="str">
            <v>00/00/0000</v>
          </cell>
        </row>
        <row r="468">
          <cell r="A468" t="str">
            <v>7020</v>
          </cell>
          <cell r="B468" t="str">
            <v>LABOR &amp; WORKFORCE DVLPMNT, SEC</v>
          </cell>
          <cell r="C468" t="str">
            <v>0815</v>
          </cell>
          <cell r="D468" t="str">
            <v>HEALTH AND HUMAN SERVICES</v>
          </cell>
          <cell r="E468" t="str">
            <v/>
          </cell>
          <cell r="F468" t="str">
            <v>0000</v>
          </cell>
          <cell r="G468" t="str">
            <v>0000</v>
          </cell>
          <cell r="H468" t="str">
            <v>0000</v>
          </cell>
          <cell r="I468" t="str">
            <v>0000</v>
          </cell>
          <cell r="J468" t="str">
            <v>10/28/2016</v>
          </cell>
          <cell r="K468" t="str">
            <v>00/00/0000</v>
          </cell>
        </row>
        <row r="469">
          <cell r="A469" t="str">
            <v>7100</v>
          </cell>
          <cell r="B469" t="str">
            <v>EMPLOYMENT-DEVELOPMENT-DEPT</v>
          </cell>
          <cell r="C469" t="str">
            <v>0815</v>
          </cell>
          <cell r="D469" t="str">
            <v>HEALTH AND HUMAN SERVICES</v>
          </cell>
          <cell r="E469" t="str">
            <v/>
          </cell>
          <cell r="F469" t="str">
            <v>0000</v>
          </cell>
          <cell r="G469" t="str">
            <v>0000</v>
          </cell>
          <cell r="H469" t="str">
            <v>0000</v>
          </cell>
          <cell r="I469" t="str">
            <v>0000</v>
          </cell>
          <cell r="J469" t="str">
            <v>10/28/2016</v>
          </cell>
          <cell r="K469" t="str">
            <v>00/00/0000</v>
          </cell>
        </row>
        <row r="470">
          <cell r="A470" t="str">
            <v>7120</v>
          </cell>
          <cell r="B470" t="str">
            <v>CA WORKFORCE INVESTMENT BOARD</v>
          </cell>
          <cell r="C470" t="str">
            <v>0815</v>
          </cell>
          <cell r="D470" t="str">
            <v>HEALTH AND HUMAN SERVICES</v>
          </cell>
          <cell r="E470" t="str">
            <v/>
          </cell>
          <cell r="F470" t="str">
            <v>0000</v>
          </cell>
          <cell r="G470" t="str">
            <v>0000</v>
          </cell>
          <cell r="H470" t="str">
            <v>0000</v>
          </cell>
          <cell r="I470" t="str">
            <v>0000</v>
          </cell>
          <cell r="J470" t="str">
            <v>10/28/2016</v>
          </cell>
          <cell r="K470" t="str">
            <v>00/00/0000</v>
          </cell>
        </row>
        <row r="471">
          <cell r="A471" t="str">
            <v>7300</v>
          </cell>
          <cell r="B471" t="str">
            <v>AGRICULTURL-LABOR-RELATION-BD</v>
          </cell>
          <cell r="C471" t="str">
            <v>0815</v>
          </cell>
          <cell r="D471" t="str">
            <v>HEALTH AND HUMAN SERVICES</v>
          </cell>
          <cell r="E471" t="str">
            <v/>
          </cell>
          <cell r="F471" t="str">
            <v>0000</v>
          </cell>
          <cell r="G471" t="str">
            <v>0000</v>
          </cell>
          <cell r="H471" t="str">
            <v>0000</v>
          </cell>
          <cell r="I471" t="str">
            <v>0000</v>
          </cell>
          <cell r="J471" t="str">
            <v>10/28/2016</v>
          </cell>
          <cell r="K471" t="str">
            <v>00/00/0000</v>
          </cell>
        </row>
        <row r="472">
          <cell r="A472" t="str">
            <v>7320</v>
          </cell>
          <cell r="B472" t="str">
            <v>PUB EMPLOYMENT RELATIONS</v>
          </cell>
          <cell r="C472" t="str">
            <v>0815</v>
          </cell>
          <cell r="D472" t="str">
            <v>HEALTH AND HUMAN SERVICES</v>
          </cell>
          <cell r="E472" t="str">
            <v/>
          </cell>
          <cell r="F472" t="str">
            <v>0000</v>
          </cell>
          <cell r="G472" t="str">
            <v>0000</v>
          </cell>
          <cell r="H472" t="str">
            <v>0000</v>
          </cell>
          <cell r="I472" t="str">
            <v>0000</v>
          </cell>
          <cell r="J472" t="str">
            <v>10/28/2016</v>
          </cell>
          <cell r="K472" t="str">
            <v>00/00/0000</v>
          </cell>
        </row>
        <row r="473">
          <cell r="A473" t="str">
            <v>7350</v>
          </cell>
          <cell r="B473" t="str">
            <v>DEPT-OF-INDUSTRIAL-RELATIONS</v>
          </cell>
          <cell r="C473" t="str">
            <v>0815</v>
          </cell>
          <cell r="D473" t="str">
            <v>HEALTH AND HUMAN SERVICES</v>
          </cell>
          <cell r="E473" t="str">
            <v/>
          </cell>
          <cell r="F473" t="str">
            <v>0000</v>
          </cell>
          <cell r="G473" t="str">
            <v>0000</v>
          </cell>
          <cell r="H473" t="str">
            <v>0000</v>
          </cell>
          <cell r="I473" t="str">
            <v>0000</v>
          </cell>
          <cell r="J473" t="str">
            <v>10/28/2016</v>
          </cell>
          <cell r="K473" t="str">
            <v>00/00/0000</v>
          </cell>
        </row>
        <row r="474">
          <cell r="A474" t="str">
            <v>7501</v>
          </cell>
          <cell r="B474" t="str">
            <v>DEPT OF HUMAN RESOURCES</v>
          </cell>
          <cell r="C474" t="str">
            <v>0808</v>
          </cell>
          <cell r="D474" t="str">
            <v>GENERAL GOVERNMENT</v>
          </cell>
          <cell r="E474" t="str">
            <v/>
          </cell>
          <cell r="F474" t="str">
            <v>0000</v>
          </cell>
          <cell r="G474" t="str">
            <v>0000</v>
          </cell>
          <cell r="H474" t="str">
            <v>0000</v>
          </cell>
          <cell r="I474" t="str">
            <v>0000</v>
          </cell>
          <cell r="J474" t="str">
            <v>08/26/2014</v>
          </cell>
          <cell r="K474" t="str">
            <v>00/00/0000</v>
          </cell>
        </row>
        <row r="475">
          <cell r="A475" t="str">
            <v>7502</v>
          </cell>
          <cell r="B475" t="str">
            <v>DEPARTMENT OF TECHNOLOGY</v>
          </cell>
          <cell r="C475" t="str">
            <v>0808</v>
          </cell>
          <cell r="D475" t="str">
            <v>GENERAL GOVERNMENT</v>
          </cell>
          <cell r="E475" t="str">
            <v/>
          </cell>
          <cell r="F475" t="str">
            <v>0000</v>
          </cell>
          <cell r="G475" t="str">
            <v>0000</v>
          </cell>
          <cell r="H475" t="str">
            <v>0000</v>
          </cell>
          <cell r="I475" t="str">
            <v>0000</v>
          </cell>
          <cell r="J475" t="str">
            <v>08/26/2014</v>
          </cell>
          <cell r="K475" t="str">
            <v>00/00/0000</v>
          </cell>
        </row>
        <row r="476">
          <cell r="A476" t="str">
            <v>7503</v>
          </cell>
          <cell r="B476" t="str">
            <v>STATE PERSONNEL BOARD</v>
          </cell>
          <cell r="C476" t="str">
            <v>0808</v>
          </cell>
          <cell r="D476" t="str">
            <v>GENERAL GOVERNMENT</v>
          </cell>
          <cell r="E476" t="str">
            <v/>
          </cell>
          <cell r="F476" t="str">
            <v>0000</v>
          </cell>
          <cell r="G476" t="str">
            <v>0000</v>
          </cell>
          <cell r="H476" t="str">
            <v>0000</v>
          </cell>
          <cell r="I476" t="str">
            <v>0000</v>
          </cell>
          <cell r="J476" t="str">
            <v>08/26/2014</v>
          </cell>
          <cell r="K476" t="str">
            <v>00/00/0000</v>
          </cell>
        </row>
        <row r="477">
          <cell r="A477" t="str">
            <v>7600</v>
          </cell>
          <cell r="B477" t="str">
            <v>DEPT OF TAX &amp; FEE ADMINISTRATN</v>
          </cell>
          <cell r="C477" t="str">
            <v>0808</v>
          </cell>
          <cell r="D477" t="str">
            <v>GENERAL GOVERNMENT</v>
          </cell>
          <cell r="E477" t="str">
            <v/>
          </cell>
          <cell r="F477" t="str">
            <v>0000</v>
          </cell>
          <cell r="G477" t="str">
            <v>0000</v>
          </cell>
          <cell r="H477" t="str">
            <v>0000</v>
          </cell>
          <cell r="I477" t="str">
            <v>0000</v>
          </cell>
          <cell r="J477" t="str">
            <v>08/06/2018</v>
          </cell>
          <cell r="K477" t="str">
            <v>00/00/0000</v>
          </cell>
        </row>
        <row r="478">
          <cell r="A478" t="str">
            <v>7730</v>
          </cell>
          <cell r="B478" t="str">
            <v>FRANCHISE TAX BOARD</v>
          </cell>
          <cell r="C478" t="str">
            <v>0808</v>
          </cell>
          <cell r="D478" t="str">
            <v>GENERAL GOVERNMENT</v>
          </cell>
          <cell r="E478" t="str">
            <v/>
          </cell>
          <cell r="F478" t="str">
            <v>0000</v>
          </cell>
          <cell r="G478" t="str">
            <v>0000</v>
          </cell>
          <cell r="H478" t="str">
            <v>0000</v>
          </cell>
          <cell r="I478" t="str">
            <v>0000</v>
          </cell>
          <cell r="J478" t="str">
            <v>08/26/2014</v>
          </cell>
          <cell r="K478" t="str">
            <v>00/00/0000</v>
          </cell>
        </row>
        <row r="479">
          <cell r="A479" t="str">
            <v>7760</v>
          </cell>
          <cell r="B479" t="str">
            <v>DEPARTMENT OF GENERAL SERVICES</v>
          </cell>
          <cell r="C479" t="str">
            <v>0808</v>
          </cell>
          <cell r="D479" t="str">
            <v>GENERAL GOVERNMENT</v>
          </cell>
          <cell r="E479" t="str">
            <v/>
          </cell>
          <cell r="F479" t="str">
            <v>0000</v>
          </cell>
          <cell r="G479" t="str">
            <v>0000</v>
          </cell>
          <cell r="H479" t="str">
            <v>0000</v>
          </cell>
          <cell r="I479" t="str">
            <v>0000</v>
          </cell>
          <cell r="J479" t="str">
            <v>08/26/2014</v>
          </cell>
          <cell r="K479" t="str">
            <v>00/00/0000</v>
          </cell>
        </row>
        <row r="480">
          <cell r="A480" t="str">
            <v>7870</v>
          </cell>
          <cell r="B480" t="str">
            <v>CA VICTIM COMP/GOVT CLMS BD</v>
          </cell>
          <cell r="C480" t="str">
            <v>0808</v>
          </cell>
          <cell r="D480" t="str">
            <v>GENERAL GOVERNMENT</v>
          </cell>
          <cell r="E480" t="str">
            <v/>
          </cell>
          <cell r="F480" t="str">
            <v>0000</v>
          </cell>
          <cell r="G480" t="str">
            <v>0000</v>
          </cell>
          <cell r="H480" t="str">
            <v>0000</v>
          </cell>
          <cell r="I480" t="str">
            <v>0000</v>
          </cell>
          <cell r="J480" t="str">
            <v>08/26/2014</v>
          </cell>
          <cell r="K480" t="str">
            <v>00/00/0000</v>
          </cell>
        </row>
        <row r="481">
          <cell r="A481" t="str">
            <v>7900</v>
          </cell>
          <cell r="B481" t="str">
            <v>PUBLIC EMPLOYEES RETIREMENT SY</v>
          </cell>
          <cell r="C481" t="str">
            <v>0808</v>
          </cell>
          <cell r="D481" t="str">
            <v>GENERAL GOVERNMENT</v>
          </cell>
          <cell r="E481" t="str">
            <v/>
          </cell>
          <cell r="F481" t="str">
            <v>0000</v>
          </cell>
          <cell r="G481" t="str">
            <v>0000</v>
          </cell>
          <cell r="H481" t="str">
            <v>0000</v>
          </cell>
          <cell r="I481" t="str">
            <v>0000</v>
          </cell>
          <cell r="J481" t="str">
            <v>08/26/2014</v>
          </cell>
          <cell r="K481" t="str">
            <v>00/00/0000</v>
          </cell>
        </row>
        <row r="482">
          <cell r="A482" t="str">
            <v>7910</v>
          </cell>
          <cell r="B482" t="str">
            <v>OFFICE OF ADMINISTRATIVE LAW</v>
          </cell>
          <cell r="C482" t="str">
            <v>0808</v>
          </cell>
          <cell r="D482" t="str">
            <v>GENERAL GOVERNMENT</v>
          </cell>
          <cell r="E482" t="str">
            <v/>
          </cell>
          <cell r="F482" t="str">
            <v>0000</v>
          </cell>
          <cell r="G482" t="str">
            <v>0000</v>
          </cell>
          <cell r="H482" t="str">
            <v>0000</v>
          </cell>
          <cell r="I482" t="str">
            <v>0000</v>
          </cell>
          <cell r="J482" t="str">
            <v>08/26/2014</v>
          </cell>
          <cell r="K482" t="str">
            <v>00/00/0000</v>
          </cell>
        </row>
        <row r="483">
          <cell r="A483" t="str">
            <v>7920</v>
          </cell>
          <cell r="B483" t="str">
            <v>TEACHERS RETIREMENT SYSTEM</v>
          </cell>
          <cell r="C483" t="str">
            <v>0808</v>
          </cell>
          <cell r="D483" t="str">
            <v>GENERAL GOVERNMENT</v>
          </cell>
          <cell r="E483" t="str">
            <v/>
          </cell>
          <cell r="F483" t="str">
            <v>0000</v>
          </cell>
          <cell r="G483" t="str">
            <v>0000</v>
          </cell>
          <cell r="H483" t="str">
            <v>0000</v>
          </cell>
          <cell r="I483" t="str">
            <v>0000</v>
          </cell>
          <cell r="J483" t="str">
            <v>08/26/2014</v>
          </cell>
          <cell r="K483" t="str">
            <v>00/00/0000</v>
          </cell>
        </row>
        <row r="484">
          <cell r="A484" t="str">
            <v>8000</v>
          </cell>
          <cell r="B484" t="str">
            <v>OTHER GOVERNMENTAL UNITS</v>
          </cell>
          <cell r="C484" t="str">
            <v>0808</v>
          </cell>
          <cell r="D484" t="str">
            <v>GENERAL GOVERNMENT</v>
          </cell>
          <cell r="E484" t="str">
            <v/>
          </cell>
          <cell r="F484" t="str">
            <v>0000</v>
          </cell>
          <cell r="G484" t="str">
            <v>0000</v>
          </cell>
          <cell r="H484" t="str">
            <v>0000</v>
          </cell>
          <cell r="I484" t="str">
            <v>0000</v>
          </cell>
          <cell r="J484" t="str">
            <v>99/99/9999</v>
          </cell>
          <cell r="K484" t="str">
            <v>00/00/0000</v>
          </cell>
        </row>
        <row r="485">
          <cell r="A485" t="str">
            <v>8010</v>
          </cell>
          <cell r="B485" t="str">
            <v>CIVIL/CRIMINAL JUSTICE</v>
          </cell>
          <cell r="C485" t="str">
            <v>0808</v>
          </cell>
          <cell r="D485" t="str">
            <v>GENERAL GOVERNMENT</v>
          </cell>
          <cell r="E485" t="str">
            <v/>
          </cell>
          <cell r="F485" t="str">
            <v>0000</v>
          </cell>
          <cell r="G485" t="str">
            <v>0000</v>
          </cell>
          <cell r="H485" t="str">
            <v>0000</v>
          </cell>
          <cell r="I485" t="str">
            <v>0000</v>
          </cell>
          <cell r="J485" t="str">
            <v>99/99/9999</v>
          </cell>
          <cell r="K485" t="str">
            <v>00/00/0000</v>
          </cell>
        </row>
        <row r="486">
          <cell r="A486" t="str">
            <v>8100</v>
          </cell>
          <cell r="B486" t="str">
            <v>OFFICE OF CRIMINAL JUST PLAN</v>
          </cell>
          <cell r="C486" t="str">
            <v>0808</v>
          </cell>
          <cell r="D486" t="str">
            <v>GENERAL GOVERNMENT</v>
          </cell>
          <cell r="E486" t="str">
            <v/>
          </cell>
          <cell r="F486" t="str">
            <v>0000</v>
          </cell>
          <cell r="G486" t="str">
            <v>0000</v>
          </cell>
          <cell r="H486" t="str">
            <v>0000</v>
          </cell>
          <cell r="I486" t="str">
            <v>0000</v>
          </cell>
          <cell r="J486" t="str">
            <v>07/11/2006</v>
          </cell>
          <cell r="K486" t="str">
            <v>00/00/1999</v>
          </cell>
        </row>
        <row r="487">
          <cell r="A487" t="str">
            <v>8103</v>
          </cell>
          <cell r="B487" t="str">
            <v>BD OF VICTIM'S ASSISTANCE</v>
          </cell>
          <cell r="C487" t="str">
            <v>0808</v>
          </cell>
          <cell r="D487" t="str">
            <v>GENERAL GOVERNMENT</v>
          </cell>
          <cell r="E487" t="str">
            <v/>
          </cell>
          <cell r="F487" t="str">
            <v>0000</v>
          </cell>
          <cell r="G487" t="str">
            <v>0000</v>
          </cell>
          <cell r="H487" t="str">
            <v>0000</v>
          </cell>
          <cell r="I487" t="str">
            <v>0000</v>
          </cell>
          <cell r="J487" t="str">
            <v>10/24/1995</v>
          </cell>
          <cell r="K487" t="str">
            <v>00/00/0000</v>
          </cell>
        </row>
        <row r="488">
          <cell r="A488" t="str">
            <v>8105</v>
          </cell>
          <cell r="B488" t="str">
            <v>COMM FOR REVISION OF JUVENILE</v>
          </cell>
          <cell r="C488" t="str">
            <v>0808</v>
          </cell>
          <cell r="D488" t="str">
            <v>GENERAL GOVERNMENT</v>
          </cell>
          <cell r="E488" t="str">
            <v/>
          </cell>
          <cell r="F488" t="str">
            <v>0000</v>
          </cell>
          <cell r="G488" t="str">
            <v>0000</v>
          </cell>
          <cell r="H488" t="str">
            <v>0000</v>
          </cell>
          <cell r="I488" t="str">
            <v>0000</v>
          </cell>
          <cell r="J488" t="str">
            <v>09/14/2006</v>
          </cell>
          <cell r="K488" t="str">
            <v>00/00/0000</v>
          </cell>
        </row>
        <row r="489">
          <cell r="A489" t="str">
            <v>8120</v>
          </cell>
          <cell r="B489" t="str">
            <v>COMM ON PEACE OFF STD &amp; TRNG</v>
          </cell>
          <cell r="C489" t="str">
            <v>0808</v>
          </cell>
          <cell r="D489" t="str">
            <v>GENERAL GOVERNMENT</v>
          </cell>
          <cell r="E489" t="str">
            <v/>
          </cell>
          <cell r="F489" t="str">
            <v>0000</v>
          </cell>
          <cell r="G489" t="str">
            <v>0000</v>
          </cell>
          <cell r="H489" t="str">
            <v>0000</v>
          </cell>
          <cell r="I489" t="str">
            <v>0000</v>
          </cell>
          <cell r="J489" t="str">
            <v>07/11/2006</v>
          </cell>
          <cell r="K489" t="str">
            <v>00/00/1999</v>
          </cell>
        </row>
        <row r="490">
          <cell r="A490" t="str">
            <v>8140</v>
          </cell>
          <cell r="B490" t="str">
            <v>OFFICE OF STATE PUBLIC DEF</v>
          </cell>
          <cell r="C490" t="str">
            <v>0808</v>
          </cell>
          <cell r="D490" t="str">
            <v>GENERAL GOVERNMENT</v>
          </cell>
          <cell r="E490" t="str">
            <v/>
          </cell>
          <cell r="F490" t="str">
            <v>0000</v>
          </cell>
          <cell r="G490" t="str">
            <v>0000</v>
          </cell>
          <cell r="H490" t="str">
            <v>0000</v>
          </cell>
          <cell r="I490" t="str">
            <v>0000</v>
          </cell>
          <cell r="J490" t="str">
            <v>04/18/1988</v>
          </cell>
          <cell r="K490" t="str">
            <v>00/00/1999</v>
          </cell>
        </row>
        <row r="491">
          <cell r="A491" t="str">
            <v>8160</v>
          </cell>
          <cell r="B491" t="str">
            <v>ASST TO CO FOR DEF OF INDIGENT</v>
          </cell>
          <cell r="C491" t="str">
            <v>0808</v>
          </cell>
          <cell r="D491" t="str">
            <v>GENERAL GOVERNMENT</v>
          </cell>
          <cell r="E491" t="str">
            <v/>
          </cell>
          <cell r="F491" t="str">
            <v>0000</v>
          </cell>
          <cell r="G491" t="str">
            <v>0000</v>
          </cell>
          <cell r="H491" t="str">
            <v>0000</v>
          </cell>
          <cell r="I491" t="str">
            <v>0000</v>
          </cell>
          <cell r="J491" t="str">
            <v>07/11/2006</v>
          </cell>
          <cell r="K491" t="str">
            <v>00/00/0000</v>
          </cell>
        </row>
        <row r="492">
          <cell r="A492" t="str">
            <v>8170</v>
          </cell>
          <cell r="B492" t="str">
            <v>SUBV FOR GRDSHP/CONSHP PROCEED</v>
          </cell>
          <cell r="C492" t="str">
            <v>0808</v>
          </cell>
          <cell r="D492" t="str">
            <v>GENERAL GOVERNMENT</v>
          </cell>
          <cell r="E492" t="str">
            <v/>
          </cell>
          <cell r="F492" t="str">
            <v>0000</v>
          </cell>
          <cell r="G492" t="str">
            <v>0000</v>
          </cell>
          <cell r="H492" t="str">
            <v>0000</v>
          </cell>
          <cell r="I492" t="str">
            <v>0000</v>
          </cell>
          <cell r="J492" t="str">
            <v>07/11/2006</v>
          </cell>
          <cell r="K492" t="str">
            <v>00/00/0000</v>
          </cell>
        </row>
        <row r="493">
          <cell r="A493" t="str">
            <v>8180</v>
          </cell>
          <cell r="B493" t="str">
            <v>PAY TO CO FOR COSTS OF HOM TRI</v>
          </cell>
          <cell r="C493" t="str">
            <v>0808</v>
          </cell>
          <cell r="D493" t="str">
            <v>GENERAL GOVERNMENT</v>
          </cell>
          <cell r="E493" t="str">
            <v/>
          </cell>
          <cell r="F493" t="str">
            <v>0000</v>
          </cell>
          <cell r="G493" t="str">
            <v>0000</v>
          </cell>
          <cell r="H493" t="str">
            <v>0000</v>
          </cell>
          <cell r="I493" t="str">
            <v>0000</v>
          </cell>
          <cell r="J493" t="str">
            <v>07/11/2006</v>
          </cell>
          <cell r="K493" t="str">
            <v>00/00/0000</v>
          </cell>
        </row>
        <row r="494">
          <cell r="A494" t="str">
            <v>8190</v>
          </cell>
          <cell r="B494" t="str">
            <v>ADMIN AND PAY OF TORT LIAB CLM</v>
          </cell>
          <cell r="C494" t="str">
            <v>0808</v>
          </cell>
          <cell r="D494" t="str">
            <v>GENERAL GOVERNMENT</v>
          </cell>
          <cell r="E494" t="str">
            <v/>
          </cell>
          <cell r="F494" t="str">
            <v>0000</v>
          </cell>
          <cell r="G494" t="str">
            <v>0000</v>
          </cell>
          <cell r="H494" t="str">
            <v>0000</v>
          </cell>
          <cell r="I494" t="str">
            <v>0000</v>
          </cell>
          <cell r="J494" t="str">
            <v>99/99/9999</v>
          </cell>
          <cell r="K494" t="str">
            <v>00/00/0000</v>
          </cell>
        </row>
        <row r="495">
          <cell r="A495" t="str">
            <v>8200</v>
          </cell>
          <cell r="B495" t="str">
            <v>CA COMM FOR ECONOMIC DEV</v>
          </cell>
          <cell r="C495" t="str">
            <v>0808</v>
          </cell>
          <cell r="D495" t="str">
            <v>GENERAL GOVERNMENT</v>
          </cell>
          <cell r="E495" t="str">
            <v/>
          </cell>
          <cell r="F495" t="str">
            <v>0000</v>
          </cell>
          <cell r="G495" t="str">
            <v>0000</v>
          </cell>
          <cell r="H495" t="str">
            <v>0000</v>
          </cell>
          <cell r="I495" t="str">
            <v>0000</v>
          </cell>
          <cell r="J495" t="str">
            <v>99/99/9999</v>
          </cell>
          <cell r="K495" t="str">
            <v>00/00/1999</v>
          </cell>
        </row>
        <row r="496">
          <cell r="A496" t="str">
            <v>8225</v>
          </cell>
          <cell r="B496" t="str">
            <v>CAL ENTERTAINMENT COMMISSION</v>
          </cell>
          <cell r="C496" t="str">
            <v>0808</v>
          </cell>
          <cell r="D496" t="str">
            <v>GENERAL GOVERNMENT</v>
          </cell>
          <cell r="E496" t="str">
            <v/>
          </cell>
          <cell r="F496" t="str">
            <v>0000</v>
          </cell>
          <cell r="G496" t="str">
            <v>0000</v>
          </cell>
          <cell r="H496" t="str">
            <v>0000</v>
          </cell>
          <cell r="I496" t="str">
            <v>0000</v>
          </cell>
          <cell r="J496" t="str">
            <v>07/11/2006</v>
          </cell>
          <cell r="K496" t="str">
            <v>00/00/0000</v>
          </cell>
        </row>
        <row r="497">
          <cell r="A497" t="str">
            <v>8255</v>
          </cell>
          <cell r="B497" t="str">
            <v>CAL BICENTENNIAL COMMISSION</v>
          </cell>
          <cell r="C497" t="str">
            <v>0808</v>
          </cell>
          <cell r="D497" t="str">
            <v>GENERAL GOVERNMENT</v>
          </cell>
          <cell r="E497" t="str">
            <v/>
          </cell>
          <cell r="F497" t="str">
            <v>0000</v>
          </cell>
          <cell r="G497" t="str">
            <v>0000</v>
          </cell>
          <cell r="H497" t="str">
            <v>0000</v>
          </cell>
          <cell r="I497" t="str">
            <v>0000</v>
          </cell>
          <cell r="J497" t="str">
            <v>07/11/2006</v>
          </cell>
          <cell r="K497" t="str">
            <v>00/00/1999</v>
          </cell>
        </row>
        <row r="498">
          <cell r="A498" t="str">
            <v>8260</v>
          </cell>
          <cell r="B498" t="str">
            <v>ARTS COUNCIL</v>
          </cell>
          <cell r="C498" t="str">
            <v>0808</v>
          </cell>
          <cell r="D498" t="str">
            <v>GENERAL GOVERNMENT</v>
          </cell>
          <cell r="E498" t="str">
            <v/>
          </cell>
          <cell r="F498" t="str">
            <v>0000</v>
          </cell>
          <cell r="G498" t="str">
            <v>0000</v>
          </cell>
          <cell r="H498" t="str">
            <v>0000</v>
          </cell>
          <cell r="I498" t="str">
            <v>0000</v>
          </cell>
          <cell r="J498" t="str">
            <v>04/18/1988</v>
          </cell>
          <cell r="K498" t="str">
            <v>00/00/1999</v>
          </cell>
        </row>
        <row r="499">
          <cell r="A499" t="str">
            <v>8280</v>
          </cell>
          <cell r="B499" t="str">
            <v>NATIVE AMERICAN HERITAGE COMM</v>
          </cell>
          <cell r="C499" t="str">
            <v>0808</v>
          </cell>
          <cell r="D499" t="str">
            <v>GENERAL GOVERNMENT</v>
          </cell>
          <cell r="E499" t="str">
            <v/>
          </cell>
          <cell r="F499" t="str">
            <v>0000</v>
          </cell>
          <cell r="G499" t="str">
            <v>0000</v>
          </cell>
          <cell r="H499" t="str">
            <v>0000</v>
          </cell>
          <cell r="I499" t="str">
            <v>0000</v>
          </cell>
          <cell r="J499" t="str">
            <v>99/99/9999</v>
          </cell>
          <cell r="K499" t="str">
            <v>00/00/1999</v>
          </cell>
        </row>
        <row r="500">
          <cell r="A500" t="str">
            <v>8290</v>
          </cell>
          <cell r="B500" t="str">
            <v>CALIF PUBLIC BROADCASTING COMM</v>
          </cell>
          <cell r="C500" t="str">
            <v>0808</v>
          </cell>
          <cell r="D500" t="str">
            <v>GENERAL GOVERNMENT</v>
          </cell>
          <cell r="E500" t="str">
            <v/>
          </cell>
          <cell r="F500" t="str">
            <v>0000</v>
          </cell>
          <cell r="G500" t="str">
            <v>0000</v>
          </cell>
          <cell r="H500" t="str">
            <v>0000</v>
          </cell>
          <cell r="I500" t="str">
            <v>0000</v>
          </cell>
          <cell r="J500" t="str">
            <v>07/11/2006</v>
          </cell>
          <cell r="K500" t="str">
            <v>00/00/0000</v>
          </cell>
        </row>
        <row r="501">
          <cell r="A501" t="str">
            <v>8300</v>
          </cell>
          <cell r="B501" t="str">
            <v>AGRICULTURAL LABOR RELATNS BD</v>
          </cell>
          <cell r="C501" t="str">
            <v>0808</v>
          </cell>
          <cell r="D501" t="str">
            <v>GENERAL GOVERNMENT</v>
          </cell>
          <cell r="E501" t="str">
            <v/>
          </cell>
          <cell r="F501" t="str">
            <v>0000</v>
          </cell>
          <cell r="G501" t="str">
            <v>0000</v>
          </cell>
          <cell r="H501" t="str">
            <v>0000</v>
          </cell>
          <cell r="I501" t="str">
            <v>0000</v>
          </cell>
          <cell r="J501" t="str">
            <v>99/99/9999</v>
          </cell>
          <cell r="K501" t="str">
            <v>00/00/1999</v>
          </cell>
        </row>
        <row r="502">
          <cell r="A502" t="str">
            <v>8350</v>
          </cell>
          <cell r="B502" t="str">
            <v>DEPT OF INDUSTRIAL RELATIONS</v>
          </cell>
          <cell r="C502" t="str">
            <v>0808</v>
          </cell>
          <cell r="D502" t="str">
            <v>GENERAL GOVERNMENT</v>
          </cell>
          <cell r="E502" t="str">
            <v/>
          </cell>
          <cell r="F502" t="str">
            <v>0000</v>
          </cell>
          <cell r="G502" t="str">
            <v>0000</v>
          </cell>
          <cell r="H502" t="str">
            <v>0000</v>
          </cell>
          <cell r="I502" t="str">
            <v>0000</v>
          </cell>
          <cell r="J502" t="str">
            <v>99/99/9999</v>
          </cell>
          <cell r="K502" t="str">
            <v>00/00/1999</v>
          </cell>
        </row>
        <row r="503">
          <cell r="A503" t="str">
            <v>8360</v>
          </cell>
          <cell r="B503" t="str">
            <v>INDUSTRIAL RELUNPAID WAGE FD</v>
          </cell>
          <cell r="C503" t="str">
            <v>0808</v>
          </cell>
          <cell r="D503" t="str">
            <v>GENERAL GOVERNMENT</v>
          </cell>
          <cell r="E503" t="str">
            <v/>
          </cell>
          <cell r="F503" t="str">
            <v>0000</v>
          </cell>
          <cell r="G503" t="str">
            <v>0000</v>
          </cell>
          <cell r="H503" t="str">
            <v>0000</v>
          </cell>
          <cell r="I503" t="str">
            <v>0000</v>
          </cell>
          <cell r="J503" t="str">
            <v>99/99/9999</v>
          </cell>
          <cell r="K503" t="str">
            <v>00/00/0000</v>
          </cell>
        </row>
        <row r="504">
          <cell r="A504" t="str">
            <v>8370</v>
          </cell>
          <cell r="B504" t="str">
            <v>UNINSURED EMPLOYERS FD</v>
          </cell>
          <cell r="C504" t="str">
            <v>0808</v>
          </cell>
          <cell r="D504" t="str">
            <v>GENERAL GOVERNMENT</v>
          </cell>
          <cell r="E504" t="str">
            <v/>
          </cell>
          <cell r="F504" t="str">
            <v>0000</v>
          </cell>
          <cell r="G504" t="str">
            <v>0000</v>
          </cell>
          <cell r="H504" t="str">
            <v>0000</v>
          </cell>
          <cell r="I504" t="str">
            <v>0000</v>
          </cell>
          <cell r="J504" t="str">
            <v>99/99/9999</v>
          </cell>
          <cell r="K504" t="str">
            <v>00/00/0000</v>
          </cell>
        </row>
        <row r="505">
          <cell r="A505" t="str">
            <v>8385</v>
          </cell>
          <cell r="B505" t="str">
            <v>CA CITIZEN COMPENSATION COMM</v>
          </cell>
          <cell r="C505" t="str">
            <v>0808</v>
          </cell>
          <cell r="D505" t="str">
            <v>GENERAL GOVERNMENT</v>
          </cell>
          <cell r="E505" t="str">
            <v/>
          </cell>
          <cell r="F505" t="str">
            <v>0000</v>
          </cell>
          <cell r="G505" t="str">
            <v>0000</v>
          </cell>
          <cell r="H505" t="str">
            <v>0000</v>
          </cell>
          <cell r="I505" t="str">
            <v>0000</v>
          </cell>
          <cell r="J505" t="str">
            <v>07/11/2006</v>
          </cell>
          <cell r="K505" t="str">
            <v>00/00/0000</v>
          </cell>
        </row>
        <row r="506">
          <cell r="A506" t="str">
            <v>8420</v>
          </cell>
          <cell r="B506" t="str">
            <v>WORKERS COMPENSATION BENEFITS</v>
          </cell>
          <cell r="C506" t="str">
            <v>0808</v>
          </cell>
          <cell r="D506" t="str">
            <v>GENERAL GOVERNMENT</v>
          </cell>
          <cell r="E506" t="str">
            <v/>
          </cell>
          <cell r="F506" t="str">
            <v>0000</v>
          </cell>
          <cell r="G506" t="str">
            <v>0000</v>
          </cell>
          <cell r="H506" t="str">
            <v>0000</v>
          </cell>
          <cell r="I506" t="str">
            <v>0000</v>
          </cell>
          <cell r="J506" t="str">
            <v>99/99/9999</v>
          </cell>
          <cell r="K506" t="str">
            <v>00/00/0000</v>
          </cell>
        </row>
        <row r="507">
          <cell r="A507" t="str">
            <v>8430</v>
          </cell>
          <cell r="B507" t="str">
            <v>COMPENSATION INSURANCE FUND</v>
          </cell>
          <cell r="C507" t="str">
            <v>0808</v>
          </cell>
          <cell r="D507" t="str">
            <v>GENERAL GOVERNMENT</v>
          </cell>
          <cell r="E507" t="str">
            <v/>
          </cell>
          <cell r="F507" t="str">
            <v>0000</v>
          </cell>
          <cell r="G507" t="str">
            <v>0000</v>
          </cell>
          <cell r="H507" t="str">
            <v>0000</v>
          </cell>
          <cell r="I507" t="str">
            <v>0000</v>
          </cell>
          <cell r="J507" t="str">
            <v>07/11/2006</v>
          </cell>
          <cell r="K507" t="str">
            <v>00/00/0000</v>
          </cell>
        </row>
        <row r="508">
          <cell r="A508" t="str">
            <v>8450</v>
          </cell>
          <cell r="B508" t="str">
            <v>SUBSEQUENT INJURIES</v>
          </cell>
          <cell r="C508" t="str">
            <v>0808</v>
          </cell>
          <cell r="D508" t="str">
            <v>GENERAL GOVERNMENT</v>
          </cell>
          <cell r="E508" t="str">
            <v/>
          </cell>
          <cell r="F508" t="str">
            <v>0000</v>
          </cell>
          <cell r="G508" t="str">
            <v>0000</v>
          </cell>
          <cell r="H508" t="str">
            <v>0000</v>
          </cell>
          <cell r="I508" t="str">
            <v>0000</v>
          </cell>
          <cell r="J508" t="str">
            <v>07/11/2006</v>
          </cell>
          <cell r="K508" t="str">
            <v>00/00/0000</v>
          </cell>
        </row>
        <row r="509">
          <cell r="A509" t="str">
            <v>8460</v>
          </cell>
          <cell r="B509" t="str">
            <v>DISASTER SERVICE WORKERS</v>
          </cell>
          <cell r="C509" t="str">
            <v>0808</v>
          </cell>
          <cell r="D509" t="str">
            <v>GENERAL GOVERNMENT</v>
          </cell>
          <cell r="E509" t="str">
            <v/>
          </cell>
          <cell r="F509" t="str">
            <v>0000</v>
          </cell>
          <cell r="G509" t="str">
            <v>0000</v>
          </cell>
          <cell r="H509" t="str">
            <v>0000</v>
          </cell>
          <cell r="I509" t="str">
            <v>0000</v>
          </cell>
          <cell r="J509" t="str">
            <v>04/04/1984</v>
          </cell>
          <cell r="K509" t="str">
            <v>00/00/0000</v>
          </cell>
        </row>
        <row r="510">
          <cell r="A510" t="str">
            <v>8510</v>
          </cell>
          <cell r="B510" t="str">
            <v>BOARD OF OSTEOPATHIC EXAMINERS</v>
          </cell>
          <cell r="C510" t="str">
            <v>0808</v>
          </cell>
          <cell r="D510" t="str">
            <v>GENERAL GOVERNMENT</v>
          </cell>
          <cell r="E510" t="str">
            <v/>
          </cell>
          <cell r="F510" t="str">
            <v>0000</v>
          </cell>
          <cell r="G510" t="str">
            <v>0000</v>
          </cell>
          <cell r="H510" t="str">
            <v>0000</v>
          </cell>
          <cell r="I510" t="str">
            <v>0000</v>
          </cell>
          <cell r="J510" t="str">
            <v>99/99/9999</v>
          </cell>
          <cell r="K510" t="str">
            <v>00/00/1999</v>
          </cell>
        </row>
        <row r="511">
          <cell r="A511" t="str">
            <v>8530</v>
          </cell>
          <cell r="B511" t="str">
            <v>BD OF PILOT COMMISSIONERS-SF</v>
          </cell>
          <cell r="C511" t="str">
            <v>0808</v>
          </cell>
          <cell r="D511" t="str">
            <v>GENERAL GOVERNMENT</v>
          </cell>
          <cell r="E511" t="str">
            <v/>
          </cell>
          <cell r="F511" t="str">
            <v>0000</v>
          </cell>
          <cell r="G511" t="str">
            <v>0000</v>
          </cell>
          <cell r="H511" t="str">
            <v>0000</v>
          </cell>
          <cell r="I511" t="str">
            <v>0000</v>
          </cell>
          <cell r="J511" t="str">
            <v>09/14/2006</v>
          </cell>
          <cell r="K511" t="str">
            <v>00/00/1999</v>
          </cell>
        </row>
        <row r="512">
          <cell r="A512" t="str">
            <v>8540</v>
          </cell>
          <cell r="B512" t="str">
            <v>CAL AUCTIONEER COMMISSION</v>
          </cell>
          <cell r="C512" t="str">
            <v>0808</v>
          </cell>
          <cell r="D512" t="str">
            <v>GENERAL GOVERNMENT</v>
          </cell>
          <cell r="E512" t="str">
            <v/>
          </cell>
          <cell r="F512" t="str">
            <v>0000</v>
          </cell>
          <cell r="G512" t="str">
            <v>0000</v>
          </cell>
          <cell r="H512" t="str">
            <v>0000</v>
          </cell>
          <cell r="I512" t="str">
            <v>0000</v>
          </cell>
          <cell r="J512" t="str">
            <v>07/11/2006</v>
          </cell>
          <cell r="K512" t="str">
            <v>00/00/1999</v>
          </cell>
        </row>
        <row r="513">
          <cell r="A513" t="str">
            <v>8560</v>
          </cell>
          <cell r="B513" t="str">
            <v>CALIF EXPOSITION AND FAIRS</v>
          </cell>
          <cell r="C513" t="str">
            <v>0808</v>
          </cell>
          <cell r="D513" t="str">
            <v>GENERAL GOVERNMENT</v>
          </cell>
          <cell r="E513" t="str">
            <v/>
          </cell>
          <cell r="F513" t="str">
            <v>0000</v>
          </cell>
          <cell r="G513" t="str">
            <v>0000</v>
          </cell>
          <cell r="H513" t="str">
            <v>0000</v>
          </cell>
          <cell r="I513" t="str">
            <v>0000</v>
          </cell>
          <cell r="J513" t="str">
            <v>07/11/2006</v>
          </cell>
          <cell r="K513" t="str">
            <v>00/00/0000</v>
          </cell>
        </row>
        <row r="514">
          <cell r="A514" t="str">
            <v>8570</v>
          </cell>
          <cell r="B514" t="str">
            <v>DEPT OF FOOD AND AGRICULTURE</v>
          </cell>
          <cell r="C514" t="str">
            <v>0808</v>
          </cell>
          <cell r="D514" t="str">
            <v>GENERAL GOVERNMENT</v>
          </cell>
          <cell r="E514" t="str">
            <v/>
          </cell>
          <cell r="F514" t="str">
            <v>0000</v>
          </cell>
          <cell r="G514" t="str">
            <v>0000</v>
          </cell>
          <cell r="H514" t="str">
            <v>0000</v>
          </cell>
          <cell r="I514" t="str">
            <v>0000</v>
          </cell>
          <cell r="J514" t="str">
            <v>07/11/2006</v>
          </cell>
          <cell r="K514" t="str">
            <v>00/00/0000</v>
          </cell>
        </row>
        <row r="515">
          <cell r="A515" t="str">
            <v>8590</v>
          </cell>
          <cell r="B515" t="str">
            <v>FINANCIAL ASSIST TO LOCAL FAIR</v>
          </cell>
          <cell r="C515" t="str">
            <v>0808</v>
          </cell>
          <cell r="D515" t="str">
            <v>GENERAL GOVERNMENT</v>
          </cell>
          <cell r="E515" t="str">
            <v/>
          </cell>
          <cell r="F515" t="str">
            <v>0000</v>
          </cell>
          <cell r="G515" t="str">
            <v>0000</v>
          </cell>
          <cell r="H515" t="str">
            <v>0000</v>
          </cell>
          <cell r="I515" t="str">
            <v>0000</v>
          </cell>
          <cell r="J515" t="str">
            <v>99/99/9999</v>
          </cell>
          <cell r="K515" t="str">
            <v>00/00/0000</v>
          </cell>
        </row>
        <row r="516">
          <cell r="A516" t="str">
            <v>8600</v>
          </cell>
          <cell r="B516" t="str">
            <v>COUNTY FAIRS</v>
          </cell>
          <cell r="C516" t="str">
            <v>0808</v>
          </cell>
          <cell r="D516" t="str">
            <v>GENERAL GOVERNMENT</v>
          </cell>
          <cell r="E516" t="str">
            <v/>
          </cell>
          <cell r="F516" t="str">
            <v>0000</v>
          </cell>
          <cell r="G516" t="str">
            <v>0000</v>
          </cell>
          <cell r="H516" t="str">
            <v>0000</v>
          </cell>
          <cell r="I516" t="str">
            <v>0000</v>
          </cell>
          <cell r="J516" t="str">
            <v>99/99/9999</v>
          </cell>
          <cell r="K516" t="str">
            <v>00/00/0000</v>
          </cell>
        </row>
        <row r="517">
          <cell r="A517" t="str">
            <v>8610</v>
          </cell>
          <cell r="B517" t="str">
            <v>DISTRICT AGRICULTURAL ASSNS</v>
          </cell>
          <cell r="C517" t="str">
            <v>0808</v>
          </cell>
          <cell r="D517" t="str">
            <v>GENERAL GOVERNMENT</v>
          </cell>
          <cell r="E517" t="str">
            <v/>
          </cell>
          <cell r="F517" t="str">
            <v>0000</v>
          </cell>
          <cell r="G517" t="str">
            <v>0000</v>
          </cell>
          <cell r="H517" t="str">
            <v>0000</v>
          </cell>
          <cell r="I517" t="str">
            <v>0000</v>
          </cell>
          <cell r="J517" t="str">
            <v>99/99/9999</v>
          </cell>
          <cell r="K517" t="str">
            <v>00/00/0000</v>
          </cell>
        </row>
        <row r="518">
          <cell r="A518" t="str">
            <v>8620</v>
          </cell>
          <cell r="B518" t="str">
            <v>FAIR POLITICAL PRACTICES COMM</v>
          </cell>
          <cell r="C518" t="str">
            <v>0808</v>
          </cell>
          <cell r="D518" t="str">
            <v>GENERAL GOVERNMENT</v>
          </cell>
          <cell r="E518" t="str">
            <v/>
          </cell>
          <cell r="F518" t="str">
            <v>0000</v>
          </cell>
          <cell r="G518" t="str">
            <v>0000</v>
          </cell>
          <cell r="H518" t="str">
            <v>0000</v>
          </cell>
          <cell r="I518" t="str">
            <v>0000</v>
          </cell>
          <cell r="J518" t="str">
            <v>07/11/2006</v>
          </cell>
          <cell r="K518" t="str">
            <v>00/00/1999</v>
          </cell>
        </row>
        <row r="519">
          <cell r="A519" t="str">
            <v>8640</v>
          </cell>
          <cell r="B519" t="str">
            <v>POLITICAL REFORM ACT OF 1974</v>
          </cell>
          <cell r="C519" t="str">
            <v>0808</v>
          </cell>
          <cell r="D519" t="str">
            <v>GENERAL GOVERNMENT</v>
          </cell>
          <cell r="E519" t="str">
            <v/>
          </cell>
          <cell r="F519" t="str">
            <v>0000</v>
          </cell>
          <cell r="G519" t="str">
            <v>0000</v>
          </cell>
          <cell r="H519" t="str">
            <v>0000</v>
          </cell>
          <cell r="I519" t="str">
            <v>0000</v>
          </cell>
          <cell r="J519" t="str">
            <v>04/04/1984</v>
          </cell>
          <cell r="K519" t="str">
            <v>00/00/0000</v>
          </cell>
        </row>
        <row r="520">
          <cell r="A520" t="str">
            <v>8655</v>
          </cell>
          <cell r="B520" t="str">
            <v>INDEP.CITIZENS REDIST.COMM.</v>
          </cell>
          <cell r="C520" t="str">
            <v>0808</v>
          </cell>
          <cell r="D520" t="str">
            <v>GENERAL GOVERNMENT</v>
          </cell>
          <cell r="E520" t="str">
            <v/>
          </cell>
          <cell r="F520" t="str">
            <v>0000</v>
          </cell>
          <cell r="G520" t="str">
            <v>0000</v>
          </cell>
          <cell r="H520" t="str">
            <v>0000</v>
          </cell>
          <cell r="I520" t="str">
            <v>0000</v>
          </cell>
          <cell r="J520" t="str">
            <v>04/26/1991</v>
          </cell>
          <cell r="K520" t="str">
            <v>00/00/0000</v>
          </cell>
        </row>
        <row r="521">
          <cell r="A521" t="str">
            <v>8660</v>
          </cell>
          <cell r="B521" t="str">
            <v>PUBLIC UTILITIES COMMISSION</v>
          </cell>
          <cell r="C521" t="str">
            <v>0808</v>
          </cell>
          <cell r="D521" t="str">
            <v>GENERAL GOVERNMENT</v>
          </cell>
          <cell r="E521" t="str">
            <v/>
          </cell>
          <cell r="F521" t="str">
            <v>0000</v>
          </cell>
          <cell r="G521" t="str">
            <v>0000</v>
          </cell>
          <cell r="H521" t="str">
            <v>0000</v>
          </cell>
          <cell r="I521" t="str">
            <v>0000</v>
          </cell>
          <cell r="J521" t="str">
            <v>04/04/1984</v>
          </cell>
          <cell r="K521" t="str">
            <v>00/00/0000</v>
          </cell>
        </row>
        <row r="522">
          <cell r="A522" t="str">
            <v>8665</v>
          </cell>
          <cell r="B522" t="str">
            <v>CONSUMER POWER &amp; CONSERVN</v>
          </cell>
          <cell r="C522" t="str">
            <v>0808</v>
          </cell>
          <cell r="D522" t="str">
            <v>GENERAL GOVERNMENT</v>
          </cell>
          <cell r="E522" t="str">
            <v/>
          </cell>
          <cell r="F522" t="str">
            <v>0000</v>
          </cell>
          <cell r="G522" t="str">
            <v>0000</v>
          </cell>
          <cell r="H522" t="str">
            <v>0000</v>
          </cell>
          <cell r="I522" t="str">
            <v>0000</v>
          </cell>
          <cell r="J522" t="str">
            <v>10/25/2002</v>
          </cell>
          <cell r="K522" t="str">
            <v>00/00/0000</v>
          </cell>
        </row>
        <row r="523">
          <cell r="A523" t="str">
            <v>8680</v>
          </cell>
          <cell r="B523" t="str">
            <v>STATE BAR OF CALIFORNIA</v>
          </cell>
          <cell r="C523" t="str">
            <v>0808</v>
          </cell>
          <cell r="D523" t="str">
            <v>GENERAL GOVERNMENT</v>
          </cell>
          <cell r="E523" t="str">
            <v/>
          </cell>
          <cell r="F523" t="str">
            <v>0000</v>
          </cell>
          <cell r="G523" t="str">
            <v>0000</v>
          </cell>
          <cell r="H523" t="str">
            <v>0000</v>
          </cell>
          <cell r="I523" t="str">
            <v>0000</v>
          </cell>
          <cell r="J523" t="str">
            <v>04/04/1984</v>
          </cell>
          <cell r="K523" t="str">
            <v>00/00/0000</v>
          </cell>
        </row>
        <row r="524">
          <cell r="A524" t="str">
            <v>8690</v>
          </cell>
          <cell r="B524" t="str">
            <v>SEISMIC COMMISSION</v>
          </cell>
          <cell r="C524" t="str">
            <v>0808</v>
          </cell>
          <cell r="D524" t="str">
            <v>GENERAL GOVERNMENT</v>
          </cell>
          <cell r="E524" t="str">
            <v/>
          </cell>
          <cell r="F524" t="str">
            <v>0000</v>
          </cell>
          <cell r="G524" t="str">
            <v>0000</v>
          </cell>
          <cell r="H524" t="str">
            <v>0000</v>
          </cell>
          <cell r="I524" t="str">
            <v>0000</v>
          </cell>
          <cell r="J524" t="str">
            <v>08/18/2000</v>
          </cell>
          <cell r="K524" t="str">
            <v>00/00/0000</v>
          </cell>
        </row>
        <row r="525">
          <cell r="A525" t="str">
            <v>8700</v>
          </cell>
          <cell r="B525" t="str">
            <v>BOARD OF CONTROL</v>
          </cell>
          <cell r="C525" t="str">
            <v>0808</v>
          </cell>
          <cell r="D525" t="str">
            <v>GENERAL GOVERNMENT</v>
          </cell>
          <cell r="E525" t="str">
            <v/>
          </cell>
          <cell r="F525" t="str">
            <v>0000</v>
          </cell>
          <cell r="G525" t="str">
            <v>0000</v>
          </cell>
          <cell r="H525" t="str">
            <v>0000</v>
          </cell>
          <cell r="I525" t="str">
            <v>0000</v>
          </cell>
          <cell r="J525" t="str">
            <v>99/99/9999</v>
          </cell>
          <cell r="K525" t="str">
            <v>00/00/1999</v>
          </cell>
        </row>
        <row r="526">
          <cell r="A526" t="str">
            <v>8720</v>
          </cell>
          <cell r="B526" t="str">
            <v>INDEMNIFICATN OF PVT CITIZENS</v>
          </cell>
          <cell r="C526" t="str">
            <v>0808</v>
          </cell>
          <cell r="D526" t="str">
            <v>GENERAL GOVERNMENT</v>
          </cell>
          <cell r="E526" t="str">
            <v/>
          </cell>
          <cell r="F526" t="str">
            <v>0000</v>
          </cell>
          <cell r="G526" t="str">
            <v>0000</v>
          </cell>
          <cell r="H526" t="str">
            <v>0000</v>
          </cell>
          <cell r="I526" t="str">
            <v>0000</v>
          </cell>
          <cell r="J526" t="str">
            <v>99/99/9999</v>
          </cell>
          <cell r="K526" t="str">
            <v>00/00/0000</v>
          </cell>
        </row>
        <row r="527">
          <cell r="A527" t="str">
            <v>8730</v>
          </cell>
          <cell r="B527" t="str">
            <v>COMMISSION ON STATE FINANCE</v>
          </cell>
          <cell r="C527" t="str">
            <v>0808</v>
          </cell>
          <cell r="D527" t="str">
            <v>GENERAL GOVERNMENT</v>
          </cell>
          <cell r="E527" t="str">
            <v/>
          </cell>
          <cell r="F527" t="str">
            <v>0000</v>
          </cell>
          <cell r="G527" t="str">
            <v>0000</v>
          </cell>
          <cell r="H527" t="str">
            <v>0000</v>
          </cell>
          <cell r="I527" t="str">
            <v>0000</v>
          </cell>
          <cell r="J527" t="str">
            <v>04/18/1988</v>
          </cell>
          <cell r="K527" t="str">
            <v>00/00/1999</v>
          </cell>
        </row>
        <row r="528">
          <cell r="A528" t="str">
            <v>8740</v>
          </cell>
          <cell r="B528" t="str">
            <v>CALIF INFORMATION SYS IMPL COM</v>
          </cell>
          <cell r="C528" t="str">
            <v>0808</v>
          </cell>
          <cell r="D528" t="str">
            <v>GENERAL GOVERNMENT</v>
          </cell>
          <cell r="E528" t="str">
            <v/>
          </cell>
          <cell r="F528" t="str">
            <v>0000</v>
          </cell>
          <cell r="G528" t="str">
            <v>0000</v>
          </cell>
          <cell r="H528" t="str">
            <v>0000</v>
          </cell>
          <cell r="I528" t="str">
            <v>0000</v>
          </cell>
          <cell r="J528" t="str">
            <v>07/11/2006</v>
          </cell>
          <cell r="K528" t="str">
            <v>00/00/0000</v>
          </cell>
        </row>
        <row r="529">
          <cell r="A529" t="str">
            <v>8750</v>
          </cell>
          <cell r="B529" t="str">
            <v>COMMISSION ON LOCAL GOVERANCE</v>
          </cell>
          <cell r="C529" t="str">
            <v>0808</v>
          </cell>
          <cell r="D529" t="str">
            <v>GENERAL GOVERNMENT</v>
          </cell>
          <cell r="E529" t="str">
            <v/>
          </cell>
          <cell r="F529" t="str">
            <v>0000</v>
          </cell>
          <cell r="G529" t="str">
            <v>0000</v>
          </cell>
          <cell r="H529" t="str">
            <v>0000</v>
          </cell>
          <cell r="I529" t="str">
            <v>0000</v>
          </cell>
          <cell r="J529" t="str">
            <v>08/07/1998</v>
          </cell>
          <cell r="K529" t="str">
            <v>00/00/0000</v>
          </cell>
        </row>
        <row r="530">
          <cell r="A530" t="str">
            <v>8760</v>
          </cell>
          <cell r="B530" t="str">
            <v>COMMISSION OF THE CALIFORNIAS</v>
          </cell>
          <cell r="C530" t="str">
            <v>0808</v>
          </cell>
          <cell r="D530" t="str">
            <v>GENERAL GOVERNMENT</v>
          </cell>
          <cell r="E530" t="str">
            <v/>
          </cell>
          <cell r="F530" t="str">
            <v>0000</v>
          </cell>
          <cell r="G530" t="str">
            <v>0000</v>
          </cell>
          <cell r="H530" t="str">
            <v>0000</v>
          </cell>
          <cell r="I530" t="str">
            <v>0000</v>
          </cell>
          <cell r="J530" t="str">
            <v>99/99/9999</v>
          </cell>
          <cell r="K530" t="str">
            <v>01/01/1984</v>
          </cell>
        </row>
        <row r="531">
          <cell r="A531" t="str">
            <v>8770</v>
          </cell>
          <cell r="B531" t="str">
            <v>ELECTRICITY OVERSIGH BOARD</v>
          </cell>
          <cell r="C531" t="str">
            <v>0808</v>
          </cell>
          <cell r="D531" t="str">
            <v>GENERAL GOVERNMENT</v>
          </cell>
          <cell r="E531" t="str">
            <v/>
          </cell>
          <cell r="F531" t="str">
            <v>0000</v>
          </cell>
          <cell r="G531" t="str">
            <v>0000</v>
          </cell>
          <cell r="H531" t="str">
            <v>0000</v>
          </cell>
          <cell r="I531" t="str">
            <v>0000</v>
          </cell>
          <cell r="J531" t="str">
            <v>08/03/1998</v>
          </cell>
          <cell r="K531" t="str">
            <v>00/00/0000</v>
          </cell>
        </row>
        <row r="532">
          <cell r="A532" t="str">
            <v>8780</v>
          </cell>
          <cell r="B532" t="str">
            <v>COMM ON CAL GOVT ORG &amp; ECONOMY</v>
          </cell>
          <cell r="C532" t="str">
            <v>0808</v>
          </cell>
          <cell r="D532" t="str">
            <v>GENERAL GOVERNMENT</v>
          </cell>
          <cell r="E532" t="str">
            <v/>
          </cell>
          <cell r="F532" t="str">
            <v>0000</v>
          </cell>
          <cell r="G532" t="str">
            <v>0000</v>
          </cell>
          <cell r="H532" t="str">
            <v>0000</v>
          </cell>
          <cell r="I532" t="str">
            <v>0000</v>
          </cell>
          <cell r="J532" t="str">
            <v>07/11/2006</v>
          </cell>
          <cell r="K532" t="str">
            <v>00/00/1999</v>
          </cell>
        </row>
        <row r="533">
          <cell r="A533" t="str">
            <v>8790</v>
          </cell>
          <cell r="B533" t="str">
            <v>DISABILITY ACCESS COMMISSION</v>
          </cell>
          <cell r="C533" t="str">
            <v>0808</v>
          </cell>
          <cell r="D533" t="str">
            <v>GENERAL GOVERNMENT</v>
          </cell>
          <cell r="E533" t="str">
            <v/>
          </cell>
          <cell r="F533" t="str">
            <v>0000</v>
          </cell>
          <cell r="G533" t="str">
            <v>0000</v>
          </cell>
          <cell r="H533" t="str">
            <v>0000</v>
          </cell>
          <cell r="I533" t="str">
            <v>0000</v>
          </cell>
          <cell r="J533" t="str">
            <v>08/25/2010</v>
          </cell>
          <cell r="K533" t="str">
            <v>00/00/0000</v>
          </cell>
        </row>
        <row r="534">
          <cell r="A534" t="str">
            <v>8800</v>
          </cell>
          <cell r="B534" t="str">
            <v>MEMBERSHIP/COUNCIL/STATE GOVT</v>
          </cell>
          <cell r="C534" t="str">
            <v>0808</v>
          </cell>
          <cell r="D534" t="str">
            <v>GENERAL GOVERNMENT</v>
          </cell>
          <cell r="E534" t="str">
            <v/>
          </cell>
          <cell r="F534" t="str">
            <v>0000</v>
          </cell>
          <cell r="G534" t="str">
            <v>0000</v>
          </cell>
          <cell r="H534" t="str">
            <v>0000</v>
          </cell>
          <cell r="I534" t="str">
            <v>0000</v>
          </cell>
          <cell r="J534" t="str">
            <v>07/11/2006</v>
          </cell>
          <cell r="K534" t="str">
            <v>00/00/0000</v>
          </cell>
        </row>
        <row r="535">
          <cell r="A535" t="str">
            <v>8810</v>
          </cell>
          <cell r="B535" t="str">
            <v>RETAIL CREDIT ADVISORY COMM</v>
          </cell>
          <cell r="C535" t="str">
            <v>0808</v>
          </cell>
          <cell r="D535" t="str">
            <v>GENERAL GOVERNMENT</v>
          </cell>
          <cell r="E535" t="str">
            <v/>
          </cell>
          <cell r="F535" t="str">
            <v>0000</v>
          </cell>
          <cell r="G535" t="str">
            <v>0000</v>
          </cell>
          <cell r="H535" t="str">
            <v>0000</v>
          </cell>
          <cell r="I535" t="str">
            <v>0000</v>
          </cell>
          <cell r="J535" t="str">
            <v>07/11/2006</v>
          </cell>
          <cell r="K535" t="str">
            <v>00/00/0000</v>
          </cell>
        </row>
        <row r="536">
          <cell r="A536" t="str">
            <v>8820</v>
          </cell>
          <cell r="B536" t="str">
            <v>COMMISSION ON STATUS OF WOMEN</v>
          </cell>
          <cell r="C536" t="str">
            <v>0808</v>
          </cell>
          <cell r="D536" t="str">
            <v>GENERAL GOVERNMENT</v>
          </cell>
          <cell r="E536" t="str">
            <v/>
          </cell>
          <cell r="F536" t="str">
            <v>0000</v>
          </cell>
          <cell r="G536" t="str">
            <v>0000</v>
          </cell>
          <cell r="H536" t="str">
            <v>0000</v>
          </cell>
          <cell r="I536" t="str">
            <v>0000</v>
          </cell>
          <cell r="J536" t="str">
            <v>07/11/2006</v>
          </cell>
          <cell r="K536" t="str">
            <v>00/00/1999</v>
          </cell>
        </row>
        <row r="537">
          <cell r="A537" t="str">
            <v>8825</v>
          </cell>
          <cell r="B537" t="str">
            <v>ASIAN/PACIFIC ISLANDER AMER AF</v>
          </cell>
          <cell r="C537" t="str">
            <v>0808</v>
          </cell>
          <cell r="D537" t="str">
            <v>GENERAL GOVERNMENT</v>
          </cell>
          <cell r="E537" t="str">
            <v/>
          </cell>
          <cell r="F537" t="str">
            <v>0000</v>
          </cell>
          <cell r="G537" t="str">
            <v>0000</v>
          </cell>
          <cell r="H537" t="str">
            <v>0000</v>
          </cell>
          <cell r="I537" t="str">
            <v>0000</v>
          </cell>
          <cell r="J537" t="str">
            <v>07/11/2006</v>
          </cell>
          <cell r="K537" t="str">
            <v>00/00/0000</v>
          </cell>
        </row>
        <row r="538">
          <cell r="A538" t="str">
            <v>8830</v>
          </cell>
          <cell r="B538" t="str">
            <v>CAL LAW REVISION COMMISSION</v>
          </cell>
          <cell r="C538" t="str">
            <v>0808</v>
          </cell>
          <cell r="D538" t="str">
            <v>GENERAL GOVERNMENT</v>
          </cell>
          <cell r="E538" t="str">
            <v/>
          </cell>
          <cell r="F538" t="str">
            <v>0000</v>
          </cell>
          <cell r="G538" t="str">
            <v>0000</v>
          </cell>
          <cell r="H538" t="str">
            <v>0000</v>
          </cell>
          <cell r="I538" t="str">
            <v>0000</v>
          </cell>
          <cell r="J538" t="str">
            <v>07/11/2006</v>
          </cell>
          <cell r="K538" t="str">
            <v>00/00/1999</v>
          </cell>
        </row>
        <row r="539">
          <cell r="A539" t="str">
            <v>8850</v>
          </cell>
          <cell r="B539" t="str">
            <v>PUBLIC WORKS BOARD</v>
          </cell>
          <cell r="C539" t="str">
            <v>0808</v>
          </cell>
          <cell r="D539" t="str">
            <v>GENERAL GOVERNMENT</v>
          </cell>
          <cell r="E539" t="str">
            <v/>
          </cell>
          <cell r="F539" t="str">
            <v>0000</v>
          </cell>
          <cell r="G539" t="str">
            <v>0000</v>
          </cell>
          <cell r="H539" t="str">
            <v>0000</v>
          </cell>
          <cell r="I539" t="str">
            <v>0000</v>
          </cell>
          <cell r="J539" t="str">
            <v>06/28/1990</v>
          </cell>
          <cell r="K539" t="str">
            <v>00/00/0000</v>
          </cell>
        </row>
        <row r="540">
          <cell r="A540" t="str">
            <v>8855</v>
          </cell>
          <cell r="B540" t="str">
            <v>BUREAU OF STATE AUDITS</v>
          </cell>
          <cell r="C540" t="str">
            <v>0808</v>
          </cell>
          <cell r="D540" t="str">
            <v>GENERAL GOVERNMENT</v>
          </cell>
          <cell r="E540" t="str">
            <v/>
          </cell>
          <cell r="F540" t="str">
            <v>0000</v>
          </cell>
          <cell r="G540" t="str">
            <v>0000</v>
          </cell>
          <cell r="H540" t="str">
            <v>0000</v>
          </cell>
          <cell r="I540" t="str">
            <v>0000</v>
          </cell>
          <cell r="J540" t="str">
            <v>04/04/1994</v>
          </cell>
          <cell r="K540" t="str">
            <v>00/00/0000</v>
          </cell>
        </row>
        <row r="541">
          <cell r="A541" t="str">
            <v>8860</v>
          </cell>
          <cell r="B541" t="str">
            <v>DEPT OF FINANCE</v>
          </cell>
          <cell r="C541" t="str">
            <v>0808</v>
          </cell>
          <cell r="D541" t="str">
            <v>GENERAL GOVERNMENT</v>
          </cell>
          <cell r="E541" t="str">
            <v/>
          </cell>
          <cell r="F541" t="str">
            <v>0000</v>
          </cell>
          <cell r="G541" t="str">
            <v>0000</v>
          </cell>
          <cell r="H541" t="str">
            <v>0000</v>
          </cell>
          <cell r="I541" t="str">
            <v>0000</v>
          </cell>
          <cell r="J541" t="str">
            <v>04/18/1988</v>
          </cell>
          <cell r="K541" t="str">
            <v>00/00/1999</v>
          </cell>
        </row>
        <row r="542">
          <cell r="A542" t="str">
            <v>8870</v>
          </cell>
          <cell r="B542" t="str">
            <v>DEPT OF FINANCE - OPERATIONS</v>
          </cell>
          <cell r="C542" t="str">
            <v>0808</v>
          </cell>
          <cell r="D542" t="str">
            <v>GENERAL GOVERNMENT</v>
          </cell>
          <cell r="E542" t="str">
            <v/>
          </cell>
          <cell r="F542" t="str">
            <v>0000</v>
          </cell>
          <cell r="G542" t="str">
            <v>0000</v>
          </cell>
          <cell r="H542" t="str">
            <v>0000</v>
          </cell>
          <cell r="I542" t="str">
            <v>0000</v>
          </cell>
          <cell r="J542" t="str">
            <v>99/99/9999</v>
          </cell>
          <cell r="K542" t="str">
            <v>00/00/0000</v>
          </cell>
        </row>
        <row r="543">
          <cell r="A543" t="str">
            <v>8880</v>
          </cell>
          <cell r="B543" t="str">
            <v>FINANCIAL INFO SYSTEM FOR CA</v>
          </cell>
          <cell r="C543" t="str">
            <v>0808</v>
          </cell>
          <cell r="D543" t="str">
            <v>GENERAL GOVERNMENT</v>
          </cell>
          <cell r="E543" t="str">
            <v/>
          </cell>
          <cell r="F543" t="str">
            <v>0000</v>
          </cell>
          <cell r="G543" t="str">
            <v>0000</v>
          </cell>
          <cell r="H543" t="str">
            <v>0000</v>
          </cell>
          <cell r="I543" t="str">
            <v>0000</v>
          </cell>
          <cell r="J543" t="str">
            <v>09/17/2009</v>
          </cell>
          <cell r="K543" t="str">
            <v>00/00/0000</v>
          </cell>
        </row>
        <row r="544">
          <cell r="A544" t="str">
            <v>8882</v>
          </cell>
          <cell r="B544" t="str">
            <v>CALIF CONSTITUTION REVISION CO</v>
          </cell>
          <cell r="C544" t="str">
            <v>0808</v>
          </cell>
          <cell r="D544" t="str">
            <v>GENERAL GOVERNMENT</v>
          </cell>
          <cell r="E544" t="str">
            <v/>
          </cell>
          <cell r="F544" t="str">
            <v>0000</v>
          </cell>
          <cell r="G544" t="str">
            <v>0000</v>
          </cell>
          <cell r="H544" t="str">
            <v>0000</v>
          </cell>
          <cell r="I544" t="str">
            <v>0000</v>
          </cell>
          <cell r="J544" t="str">
            <v>12/28/1994</v>
          </cell>
          <cell r="K544" t="str">
            <v>00/00/0000</v>
          </cell>
        </row>
        <row r="545">
          <cell r="A545" t="str">
            <v>8885</v>
          </cell>
          <cell r="B545" t="str">
            <v>COMM ON STATE MANDATES</v>
          </cell>
          <cell r="C545" t="str">
            <v>0808</v>
          </cell>
          <cell r="D545" t="str">
            <v>GENERAL GOVERNMENT</v>
          </cell>
          <cell r="E545" t="str">
            <v/>
          </cell>
          <cell r="F545" t="str">
            <v>0000</v>
          </cell>
          <cell r="G545" t="str">
            <v>0000</v>
          </cell>
          <cell r="H545" t="str">
            <v>0000</v>
          </cell>
          <cell r="I545" t="str">
            <v>0000</v>
          </cell>
          <cell r="J545" t="str">
            <v>04/18/1988</v>
          </cell>
          <cell r="K545" t="str">
            <v>00/00/1999</v>
          </cell>
        </row>
        <row r="546">
          <cell r="A546" t="str">
            <v>8915</v>
          </cell>
          <cell r="B546" t="str">
            <v>DEPT. OF ECONOMIC OPPORTUNITY</v>
          </cell>
          <cell r="C546" t="str">
            <v>0808</v>
          </cell>
          <cell r="D546" t="str">
            <v>GENERAL GOVERNMENT</v>
          </cell>
          <cell r="E546" t="str">
            <v/>
          </cell>
          <cell r="F546" t="str">
            <v>0000</v>
          </cell>
          <cell r="G546" t="str">
            <v>0000</v>
          </cell>
          <cell r="H546" t="str">
            <v>0000</v>
          </cell>
          <cell r="I546" t="str">
            <v>0000</v>
          </cell>
          <cell r="J546" t="str">
            <v>99/99/9999</v>
          </cell>
          <cell r="K546" t="str">
            <v>00/00/1999</v>
          </cell>
        </row>
        <row r="547">
          <cell r="A547" t="str">
            <v>8940</v>
          </cell>
          <cell r="B547" t="str">
            <v>MILITARY DEPARTMENT</v>
          </cell>
          <cell r="C547" t="str">
            <v>0808</v>
          </cell>
          <cell r="D547" t="str">
            <v>GENERAL GOVERNMENT</v>
          </cell>
          <cell r="E547" t="str">
            <v/>
          </cell>
          <cell r="F547" t="str">
            <v>0000</v>
          </cell>
          <cell r="G547" t="str">
            <v>0000</v>
          </cell>
          <cell r="H547" t="str">
            <v>0000</v>
          </cell>
          <cell r="I547" t="str">
            <v>0000</v>
          </cell>
          <cell r="J547" t="str">
            <v>04/18/1988</v>
          </cell>
          <cell r="K547" t="str">
            <v>00/00/1999</v>
          </cell>
        </row>
        <row r="548">
          <cell r="A548" t="str">
            <v>8950</v>
          </cell>
          <cell r="B548" t="str">
            <v>DEPT OF VETERANS AFFAIRS</v>
          </cell>
          <cell r="C548" t="str">
            <v>0808</v>
          </cell>
          <cell r="D548" t="str">
            <v>GENERAL GOVERNMENT</v>
          </cell>
          <cell r="E548" t="str">
            <v/>
          </cell>
          <cell r="F548" t="str">
            <v>0000</v>
          </cell>
          <cell r="G548" t="str">
            <v>0000</v>
          </cell>
          <cell r="H548" t="str">
            <v>0000</v>
          </cell>
          <cell r="I548" t="str">
            <v>0000</v>
          </cell>
          <cell r="J548" t="str">
            <v>10/24/1995</v>
          </cell>
          <cell r="K548" t="str">
            <v>00/00/0000</v>
          </cell>
        </row>
        <row r="549">
          <cell r="A549" t="str">
            <v>8955</v>
          </cell>
          <cell r="B549" t="str">
            <v>DEPT OF VETERANS AFFAIRS</v>
          </cell>
          <cell r="C549" t="str">
            <v>0808</v>
          </cell>
          <cell r="D549" t="str">
            <v>GENERAL GOVERNMENT</v>
          </cell>
          <cell r="E549" t="str">
            <v/>
          </cell>
          <cell r="F549" t="str">
            <v>0000</v>
          </cell>
          <cell r="G549" t="str">
            <v>0000</v>
          </cell>
          <cell r="H549" t="str">
            <v>0000</v>
          </cell>
          <cell r="I549" t="str">
            <v>0000</v>
          </cell>
          <cell r="J549" t="str">
            <v>10/24/1995</v>
          </cell>
          <cell r="K549" t="str">
            <v>00/00/0000</v>
          </cell>
        </row>
        <row r="550">
          <cell r="A550" t="str">
            <v>8960</v>
          </cell>
          <cell r="B550" t="str">
            <v>VETS HOME - YOUNTVILLE</v>
          </cell>
          <cell r="C550" t="str">
            <v>0808</v>
          </cell>
          <cell r="D550" t="str">
            <v>GENERAL GOVERNMENT</v>
          </cell>
          <cell r="E550" t="str">
            <v/>
          </cell>
          <cell r="F550" t="str">
            <v>0000</v>
          </cell>
          <cell r="G550" t="str">
            <v>0000</v>
          </cell>
          <cell r="H550" t="str">
            <v>0000</v>
          </cell>
          <cell r="I550" t="str">
            <v>0000</v>
          </cell>
          <cell r="J550" t="str">
            <v>10/24/1995</v>
          </cell>
          <cell r="K550" t="str">
            <v>00/00/0000</v>
          </cell>
        </row>
        <row r="551">
          <cell r="A551" t="str">
            <v>8965</v>
          </cell>
          <cell r="B551" t="str">
            <v>VETS HOME - BARSTOW</v>
          </cell>
          <cell r="C551" t="str">
            <v>0808</v>
          </cell>
          <cell r="D551" t="str">
            <v>GENERAL GOVERNMENT</v>
          </cell>
          <cell r="E551" t="str">
            <v/>
          </cell>
          <cell r="F551" t="str">
            <v>0000</v>
          </cell>
          <cell r="G551" t="str">
            <v>0000</v>
          </cell>
          <cell r="H551" t="str">
            <v>0000</v>
          </cell>
          <cell r="I551" t="str">
            <v>0000</v>
          </cell>
          <cell r="J551" t="str">
            <v>10/24/1995</v>
          </cell>
          <cell r="K551" t="str">
            <v>00/00/0000</v>
          </cell>
        </row>
        <row r="552">
          <cell r="A552" t="str">
            <v>8966</v>
          </cell>
          <cell r="B552" t="str">
            <v>VETERAN'S HOME OF CA-CHULA VIS</v>
          </cell>
          <cell r="C552" t="str">
            <v>0808</v>
          </cell>
          <cell r="D552" t="str">
            <v>GENERAL GOVERNMENT</v>
          </cell>
          <cell r="E552" t="str">
            <v/>
          </cell>
          <cell r="F552" t="str">
            <v>0000</v>
          </cell>
          <cell r="G552" t="str">
            <v>0000</v>
          </cell>
          <cell r="H552" t="str">
            <v>0000</v>
          </cell>
          <cell r="I552" t="str">
            <v>0000</v>
          </cell>
          <cell r="J552" t="str">
            <v>08/18/2000</v>
          </cell>
          <cell r="K552" t="str">
            <v>00/00/0000</v>
          </cell>
        </row>
        <row r="553">
          <cell r="A553" t="str">
            <v>8967</v>
          </cell>
          <cell r="B553" t="str">
            <v>VETERANS HOME OF CA-GLAVC</v>
          </cell>
          <cell r="C553" t="str">
            <v>0808</v>
          </cell>
          <cell r="D553" t="str">
            <v>GENERAL GOVERNMENT</v>
          </cell>
          <cell r="E553" t="str">
            <v/>
          </cell>
          <cell r="F553" t="str">
            <v>0000</v>
          </cell>
          <cell r="G553" t="str">
            <v>0000</v>
          </cell>
          <cell r="H553" t="str">
            <v>0000</v>
          </cell>
          <cell r="I553" t="str">
            <v>0000</v>
          </cell>
          <cell r="J553" t="str">
            <v>99/99/9999</v>
          </cell>
          <cell r="K553" t="str">
            <v>00/00/0000</v>
          </cell>
        </row>
        <row r="554">
          <cell r="A554" t="str">
            <v>8970</v>
          </cell>
          <cell r="B554" t="str">
            <v>VIETNAM VETS MEMORIAL COMM</v>
          </cell>
          <cell r="C554" t="str">
            <v>0808</v>
          </cell>
          <cell r="D554" t="str">
            <v>GENERAL GOVERNMENT</v>
          </cell>
          <cell r="E554" t="str">
            <v/>
          </cell>
          <cell r="F554" t="str">
            <v>0000</v>
          </cell>
          <cell r="G554" t="str">
            <v>0000</v>
          </cell>
          <cell r="H554" t="str">
            <v>0000</v>
          </cell>
          <cell r="I554" t="str">
            <v>0000</v>
          </cell>
          <cell r="J554" t="str">
            <v>10/24/1995</v>
          </cell>
          <cell r="K554" t="str">
            <v>00/00/0000</v>
          </cell>
        </row>
        <row r="555">
          <cell r="A555" t="str">
            <v>8975</v>
          </cell>
          <cell r="B555" t="str">
            <v>VETERANS MEMORIAL COMMISSION</v>
          </cell>
          <cell r="C555" t="str">
            <v>0808</v>
          </cell>
          <cell r="D555" t="str">
            <v>GENERAL GOVERNMENT</v>
          </cell>
          <cell r="E555" t="str">
            <v/>
          </cell>
          <cell r="F555" t="str">
            <v>0000</v>
          </cell>
          <cell r="G555" t="str">
            <v>0000</v>
          </cell>
          <cell r="H555" t="str">
            <v>0000</v>
          </cell>
          <cell r="I555" t="str">
            <v>0000</v>
          </cell>
          <cell r="J555" t="str">
            <v>10/24/1995</v>
          </cell>
          <cell r="K555" t="str">
            <v>00/00/0000</v>
          </cell>
        </row>
        <row r="556">
          <cell r="A556" t="str">
            <v>9010</v>
          </cell>
          <cell r="B556" t="str">
            <v>TAX RELIEF</v>
          </cell>
          <cell r="C556" t="str">
            <v>0808</v>
          </cell>
          <cell r="D556" t="str">
            <v>GENERAL GOVERNMENT</v>
          </cell>
          <cell r="E556" t="str">
            <v/>
          </cell>
          <cell r="F556" t="str">
            <v>0000</v>
          </cell>
          <cell r="G556" t="str">
            <v>0000</v>
          </cell>
          <cell r="H556" t="str">
            <v>0000</v>
          </cell>
          <cell r="I556" t="str">
            <v>0000</v>
          </cell>
          <cell r="J556" t="str">
            <v>99/99/9999</v>
          </cell>
          <cell r="K556" t="str">
            <v>00/00/0000</v>
          </cell>
        </row>
        <row r="557">
          <cell r="A557" t="str">
            <v>9020</v>
          </cell>
          <cell r="B557" t="str">
            <v>REVENUE DISTRIBUTION</v>
          </cell>
          <cell r="C557" t="str">
            <v>0808</v>
          </cell>
          <cell r="D557" t="str">
            <v>GENERAL GOVERNMENT</v>
          </cell>
          <cell r="E557" t="str">
            <v/>
          </cell>
          <cell r="F557" t="str">
            <v>0000</v>
          </cell>
          <cell r="G557" t="str">
            <v>0000</v>
          </cell>
          <cell r="H557" t="str">
            <v>0000</v>
          </cell>
          <cell r="I557" t="str">
            <v>0000</v>
          </cell>
          <cell r="J557" t="str">
            <v>99/99/9999</v>
          </cell>
          <cell r="K557" t="str">
            <v>00/00/0000</v>
          </cell>
        </row>
        <row r="558">
          <cell r="A558" t="str">
            <v>9030</v>
          </cell>
          <cell r="B558" t="str">
            <v>DEBT SERVICE</v>
          </cell>
          <cell r="C558" t="str">
            <v>0808</v>
          </cell>
          <cell r="D558" t="str">
            <v>GENERAL GOVERNMENT</v>
          </cell>
          <cell r="E558" t="str">
            <v/>
          </cell>
          <cell r="F558" t="str">
            <v>0000</v>
          </cell>
          <cell r="G558" t="str">
            <v>0000</v>
          </cell>
          <cell r="H558" t="str">
            <v>0000</v>
          </cell>
          <cell r="I558" t="str">
            <v>0000</v>
          </cell>
          <cell r="J558" t="str">
            <v>04/04/1984</v>
          </cell>
          <cell r="K558" t="str">
            <v>00/00/0000</v>
          </cell>
        </row>
        <row r="559">
          <cell r="A559" t="str">
            <v>9035</v>
          </cell>
          <cell r="B559" t="str">
            <v>STATEWIDE DISTRIBUTED COSTS</v>
          </cell>
          <cell r="C559" t="str">
            <v>0808</v>
          </cell>
          <cell r="D559" t="str">
            <v>GENERAL GOVERNMENT</v>
          </cell>
          <cell r="E559" t="str">
            <v/>
          </cell>
          <cell r="F559" t="str">
            <v>0000</v>
          </cell>
          <cell r="G559" t="str">
            <v>0000</v>
          </cell>
          <cell r="H559" t="str">
            <v>0000</v>
          </cell>
          <cell r="I559" t="str">
            <v>0000</v>
          </cell>
          <cell r="J559" t="str">
            <v>06/13/1988</v>
          </cell>
          <cell r="K559" t="str">
            <v>00/00/0000</v>
          </cell>
        </row>
        <row r="560">
          <cell r="A560" t="str">
            <v>9040</v>
          </cell>
          <cell r="B560" t="str">
            <v>UNCLASSIFIED</v>
          </cell>
          <cell r="C560" t="str">
            <v>0808</v>
          </cell>
          <cell r="D560" t="str">
            <v>GENERAL GOVERNMENT</v>
          </cell>
          <cell r="E560" t="str">
            <v/>
          </cell>
          <cell r="F560" t="str">
            <v>0000</v>
          </cell>
          <cell r="G560" t="str">
            <v>0000</v>
          </cell>
          <cell r="H560" t="str">
            <v>0000</v>
          </cell>
          <cell r="I560" t="str">
            <v>0000</v>
          </cell>
          <cell r="J560" t="str">
            <v>99/99/9999</v>
          </cell>
          <cell r="K560" t="str">
            <v>00/00/0000</v>
          </cell>
        </row>
        <row r="561">
          <cell r="A561" t="str">
            <v>9050</v>
          </cell>
          <cell r="B561" t="str">
            <v>UNALLOCATED</v>
          </cell>
          <cell r="C561" t="str">
            <v>0808</v>
          </cell>
          <cell r="D561" t="str">
            <v>GENERAL GOVERNMENT</v>
          </cell>
          <cell r="E561" t="str">
            <v/>
          </cell>
          <cell r="F561" t="str">
            <v>0000</v>
          </cell>
          <cell r="G561" t="str">
            <v>0000</v>
          </cell>
          <cell r="H561" t="str">
            <v>0000</v>
          </cell>
          <cell r="I561" t="str">
            <v>0000</v>
          </cell>
          <cell r="J561" t="str">
            <v>99/99/9999</v>
          </cell>
          <cell r="K561" t="str">
            <v>00/00/0000</v>
          </cell>
        </row>
        <row r="562">
          <cell r="A562" t="str">
            <v>9060</v>
          </cell>
          <cell r="B562" t="str">
            <v>SAVINGS</v>
          </cell>
          <cell r="C562" t="str">
            <v>0808</v>
          </cell>
          <cell r="D562" t="str">
            <v>GENERAL GOVERNMENT</v>
          </cell>
          <cell r="E562" t="str">
            <v/>
          </cell>
          <cell r="F562" t="str">
            <v>0000</v>
          </cell>
          <cell r="G562" t="str">
            <v>0000</v>
          </cell>
          <cell r="H562" t="str">
            <v>0000</v>
          </cell>
          <cell r="I562" t="str">
            <v>0000</v>
          </cell>
          <cell r="J562" t="str">
            <v>99/99/9999</v>
          </cell>
          <cell r="K562" t="str">
            <v>00/00/0000</v>
          </cell>
        </row>
        <row r="563">
          <cell r="A563" t="str">
            <v>9100</v>
          </cell>
          <cell r="B563" t="str">
            <v>GENERAL TAX RELIEF</v>
          </cell>
          <cell r="C563" t="str">
            <v>0808</v>
          </cell>
          <cell r="D563" t="str">
            <v>GENERAL GOVERNMENT</v>
          </cell>
          <cell r="E563" t="str">
            <v/>
          </cell>
          <cell r="F563" t="str">
            <v>0000</v>
          </cell>
          <cell r="G563" t="str">
            <v>0000</v>
          </cell>
          <cell r="H563" t="str">
            <v>0000</v>
          </cell>
          <cell r="I563" t="str">
            <v>0000</v>
          </cell>
          <cell r="J563" t="str">
            <v>01/22/2010</v>
          </cell>
          <cell r="K563" t="str">
            <v>00/00/0000</v>
          </cell>
        </row>
        <row r="564">
          <cell r="A564" t="str">
            <v>9110</v>
          </cell>
          <cell r="B564" t="str">
            <v>SENIOR CITIZENS PROP TAX ASSIS</v>
          </cell>
          <cell r="C564" t="str">
            <v>0808</v>
          </cell>
          <cell r="D564" t="str">
            <v>GENERAL GOVERNMENT</v>
          </cell>
          <cell r="E564" t="str">
            <v/>
          </cell>
          <cell r="F564" t="str">
            <v>0000</v>
          </cell>
          <cell r="G564" t="str">
            <v>0000</v>
          </cell>
          <cell r="H564" t="str">
            <v>0000</v>
          </cell>
          <cell r="I564" t="str">
            <v>0000</v>
          </cell>
          <cell r="J564" t="str">
            <v>01/22/2010</v>
          </cell>
          <cell r="K564" t="str">
            <v>00/00/0000</v>
          </cell>
        </row>
        <row r="565">
          <cell r="A565" t="str">
            <v>9120</v>
          </cell>
          <cell r="B565" t="str">
            <v>SENIOR CITIZENS PROP TAX DEFER</v>
          </cell>
          <cell r="C565" t="str">
            <v>0808</v>
          </cell>
          <cell r="D565" t="str">
            <v>GENERAL GOVERNMENT</v>
          </cell>
          <cell r="E565" t="str">
            <v/>
          </cell>
          <cell r="F565" t="str">
            <v>0000</v>
          </cell>
          <cell r="G565" t="str">
            <v>0000</v>
          </cell>
          <cell r="H565" t="str">
            <v>0000</v>
          </cell>
          <cell r="I565" t="str">
            <v>0000</v>
          </cell>
          <cell r="J565" t="str">
            <v>01/22/2010</v>
          </cell>
          <cell r="K565" t="str">
            <v>00/00/0000</v>
          </cell>
        </row>
        <row r="566">
          <cell r="A566" t="str">
            <v>9130</v>
          </cell>
          <cell r="B566" t="str">
            <v>SENIOR CITIZENS RENT TAX ASSIS</v>
          </cell>
          <cell r="C566" t="str">
            <v>0808</v>
          </cell>
          <cell r="D566" t="str">
            <v>GENERAL GOVERNMENT</v>
          </cell>
          <cell r="E566" t="str">
            <v/>
          </cell>
          <cell r="F566" t="str">
            <v>0000</v>
          </cell>
          <cell r="G566" t="str">
            <v>0000</v>
          </cell>
          <cell r="H566" t="str">
            <v>0000</v>
          </cell>
          <cell r="I566" t="str">
            <v>0000</v>
          </cell>
          <cell r="J566" t="str">
            <v>01/22/2010</v>
          </cell>
          <cell r="K566" t="str">
            <v>00/00/0000</v>
          </cell>
        </row>
        <row r="567">
          <cell r="A567" t="str">
            <v>9140</v>
          </cell>
          <cell r="B567" t="str">
            <v>PERSONAL PROPERTY TAX RELIEF</v>
          </cell>
          <cell r="C567" t="str">
            <v>0808</v>
          </cell>
          <cell r="D567" t="str">
            <v>GENERAL GOVERNMENT</v>
          </cell>
          <cell r="E567" t="str">
            <v/>
          </cell>
          <cell r="F567" t="str">
            <v>0000</v>
          </cell>
          <cell r="G567" t="str">
            <v>0000</v>
          </cell>
          <cell r="H567" t="str">
            <v>0000</v>
          </cell>
          <cell r="I567" t="str">
            <v>0000</v>
          </cell>
          <cell r="J567" t="str">
            <v>01/22/2010</v>
          </cell>
          <cell r="K567" t="str">
            <v>00/00/0000</v>
          </cell>
        </row>
        <row r="568">
          <cell r="A568" t="str">
            <v>9150</v>
          </cell>
          <cell r="B568" t="str">
            <v>HOMEOWNERS PROP TAX RELIEF</v>
          </cell>
          <cell r="C568" t="str">
            <v>0808</v>
          </cell>
          <cell r="D568" t="str">
            <v>GENERAL GOVERNMENT</v>
          </cell>
          <cell r="E568" t="str">
            <v/>
          </cell>
          <cell r="F568" t="str">
            <v>0000</v>
          </cell>
          <cell r="G568" t="str">
            <v>0000</v>
          </cell>
          <cell r="H568" t="str">
            <v>0000</v>
          </cell>
          <cell r="I568" t="str">
            <v>0000</v>
          </cell>
          <cell r="J568" t="str">
            <v>01/22/2010</v>
          </cell>
          <cell r="K568" t="str">
            <v>00/00/0000</v>
          </cell>
        </row>
        <row r="569">
          <cell r="A569" t="str">
            <v>9160</v>
          </cell>
          <cell r="B569" t="str">
            <v>SUBVENTIONS FOR OPEN SPACE</v>
          </cell>
          <cell r="C569" t="str">
            <v>0808</v>
          </cell>
          <cell r="D569" t="str">
            <v>GENERAL GOVERNMENT</v>
          </cell>
          <cell r="E569" t="str">
            <v/>
          </cell>
          <cell r="F569" t="str">
            <v>0000</v>
          </cell>
          <cell r="G569" t="str">
            <v>0000</v>
          </cell>
          <cell r="H569" t="str">
            <v>0000</v>
          </cell>
          <cell r="I569" t="str">
            <v>0000</v>
          </cell>
          <cell r="J569" t="str">
            <v>01/22/2010</v>
          </cell>
          <cell r="K569" t="str">
            <v>00/00/0000</v>
          </cell>
        </row>
        <row r="570">
          <cell r="A570" t="str">
            <v>9170</v>
          </cell>
          <cell r="B570" t="str">
            <v>PAY LOC GOV SA/PR TAX REV LOSS</v>
          </cell>
          <cell r="C570" t="str">
            <v>0808</v>
          </cell>
          <cell r="D570" t="str">
            <v>GENERAL GOVERNMENT</v>
          </cell>
          <cell r="E570" t="str">
            <v/>
          </cell>
          <cell r="F570" t="str">
            <v>0000</v>
          </cell>
          <cell r="G570" t="str">
            <v>0000</v>
          </cell>
          <cell r="H570" t="str">
            <v>0000</v>
          </cell>
          <cell r="I570" t="str">
            <v>0000</v>
          </cell>
          <cell r="J570" t="str">
            <v>01/22/2010</v>
          </cell>
          <cell r="K570" t="str">
            <v>00/00/0000</v>
          </cell>
        </row>
        <row r="571">
          <cell r="A571" t="str">
            <v>9180</v>
          </cell>
          <cell r="B571" t="str">
            <v>RENTERS TAX RELIEF</v>
          </cell>
          <cell r="C571" t="str">
            <v>0808</v>
          </cell>
          <cell r="D571" t="str">
            <v>GENERAL GOVERNMENT</v>
          </cell>
          <cell r="E571" t="str">
            <v/>
          </cell>
          <cell r="F571" t="str">
            <v>0000</v>
          </cell>
          <cell r="G571" t="str">
            <v>0000</v>
          </cell>
          <cell r="H571" t="str">
            <v>0000</v>
          </cell>
          <cell r="I571" t="str">
            <v>0000</v>
          </cell>
          <cell r="J571" t="str">
            <v>01/22/2010</v>
          </cell>
          <cell r="K571" t="str">
            <v>00/00/0000</v>
          </cell>
        </row>
        <row r="572">
          <cell r="A572" t="str">
            <v>9190</v>
          </cell>
          <cell r="B572" t="str">
            <v>SUBSTANDARD HOUSING</v>
          </cell>
          <cell r="C572" t="str">
            <v>0808</v>
          </cell>
          <cell r="D572" t="str">
            <v>GENERAL GOVERNMENT</v>
          </cell>
          <cell r="E572" t="str">
            <v/>
          </cell>
          <cell r="F572" t="str">
            <v>0000</v>
          </cell>
          <cell r="G572" t="str">
            <v>0000</v>
          </cell>
          <cell r="H572" t="str">
            <v>0000</v>
          </cell>
          <cell r="I572" t="str">
            <v>0000</v>
          </cell>
          <cell r="J572" t="str">
            <v>01/22/2010</v>
          </cell>
          <cell r="K572" t="str">
            <v>00/00/0000</v>
          </cell>
        </row>
        <row r="573">
          <cell r="A573" t="str">
            <v>9200</v>
          </cell>
          <cell r="B573" t="str">
            <v>ALTERN ENERGY TAX CR REFUND</v>
          </cell>
          <cell r="C573" t="str">
            <v>0808</v>
          </cell>
          <cell r="D573" t="str">
            <v>GENERAL GOVERNMENT</v>
          </cell>
          <cell r="E573" t="str">
            <v/>
          </cell>
          <cell r="F573" t="str">
            <v>0000</v>
          </cell>
          <cell r="G573" t="str">
            <v>0000</v>
          </cell>
          <cell r="H573" t="str">
            <v>0000</v>
          </cell>
          <cell r="I573" t="str">
            <v>0000</v>
          </cell>
          <cell r="J573" t="str">
            <v>01/22/2010</v>
          </cell>
          <cell r="K573" t="str">
            <v>00/00/0000</v>
          </cell>
        </row>
        <row r="574">
          <cell r="A574" t="str">
            <v>9210</v>
          </cell>
          <cell r="B574" t="str">
            <v>PROP 13 FISCAL RELIEF LOC GOVT</v>
          </cell>
          <cell r="C574" t="str">
            <v>0808</v>
          </cell>
          <cell r="D574" t="str">
            <v>GENERAL GOVERNMENT</v>
          </cell>
          <cell r="E574" t="str">
            <v/>
          </cell>
          <cell r="F574" t="str">
            <v>0000</v>
          </cell>
          <cell r="G574" t="str">
            <v>0000</v>
          </cell>
          <cell r="H574" t="str">
            <v>0000</v>
          </cell>
          <cell r="I574" t="str">
            <v>0000</v>
          </cell>
          <cell r="J574" t="str">
            <v>01/22/2010</v>
          </cell>
          <cell r="K574" t="str">
            <v>00/00/0000</v>
          </cell>
        </row>
        <row r="575">
          <cell r="A575" t="str">
            <v>9285</v>
          </cell>
          <cell r="B575" t="str">
            <v>TRIAL COURT SECURITY</v>
          </cell>
          <cell r="C575" t="str">
            <v>0808</v>
          </cell>
          <cell r="D575" t="str">
            <v>GENERAL GOVERNMENT</v>
          </cell>
          <cell r="E575" t="str">
            <v/>
          </cell>
          <cell r="F575" t="str">
            <v>0000</v>
          </cell>
          <cell r="G575" t="str">
            <v>0000</v>
          </cell>
          <cell r="H575" t="str">
            <v>0000</v>
          </cell>
          <cell r="I575" t="str">
            <v>0000</v>
          </cell>
          <cell r="J575" t="str">
            <v>08/12/2015</v>
          </cell>
          <cell r="K575" t="str">
            <v>00/00/0000</v>
          </cell>
        </row>
        <row r="576">
          <cell r="A576" t="str">
            <v>9286</v>
          </cell>
          <cell r="B576" t="str">
            <v>TRIAL COURT SECURITY-JUDGESHIP</v>
          </cell>
          <cell r="C576" t="str">
            <v>0808</v>
          </cell>
          <cell r="D576" t="str">
            <v>GENERAL GOVERNMENT</v>
          </cell>
          <cell r="E576" t="str">
            <v/>
          </cell>
          <cell r="F576" t="str">
            <v>0000</v>
          </cell>
          <cell r="G576" t="str">
            <v>0000</v>
          </cell>
          <cell r="H576" t="str">
            <v>0000</v>
          </cell>
          <cell r="I576" t="str">
            <v>0000</v>
          </cell>
          <cell r="J576" t="str">
            <v>09/07/2018</v>
          </cell>
          <cell r="K576" t="str">
            <v>00/00/0000</v>
          </cell>
        </row>
        <row r="577">
          <cell r="A577" t="str">
            <v>9300</v>
          </cell>
          <cell r="B577" t="str">
            <v>PAYMENT TO COUNTIES-HOMICIDE</v>
          </cell>
          <cell r="C577" t="str">
            <v>0808</v>
          </cell>
          <cell r="D577" t="str">
            <v>GENERAL GOVERNMENT</v>
          </cell>
          <cell r="E577" t="str">
            <v/>
          </cell>
          <cell r="F577" t="str">
            <v>0000</v>
          </cell>
          <cell r="G577" t="str">
            <v>0000</v>
          </cell>
          <cell r="H577" t="str">
            <v>0000</v>
          </cell>
          <cell r="I577" t="str">
            <v>0000</v>
          </cell>
          <cell r="J577" t="str">
            <v>08/25/2010</v>
          </cell>
          <cell r="K577" t="str">
            <v>00/00/0000</v>
          </cell>
        </row>
        <row r="578">
          <cell r="A578" t="str">
            <v>9350</v>
          </cell>
          <cell r="B578" t="str">
            <v>SHARED REVENUES</v>
          </cell>
          <cell r="C578" t="str">
            <v>0830</v>
          </cell>
          <cell r="D578" t="str">
            <v>TRANSPORTATION</v>
          </cell>
          <cell r="E578" t="str">
            <v/>
          </cell>
          <cell r="F578" t="str">
            <v>0000</v>
          </cell>
          <cell r="G578" t="str">
            <v>0000</v>
          </cell>
          <cell r="H578" t="str">
            <v>0000</v>
          </cell>
          <cell r="I578" t="str">
            <v>0000</v>
          </cell>
          <cell r="J578" t="str">
            <v>10/28/2016</v>
          </cell>
          <cell r="K578" t="str">
            <v>00/00/0000</v>
          </cell>
        </row>
        <row r="579">
          <cell r="A579" t="str">
            <v>9380</v>
          </cell>
          <cell r="B579" t="str">
            <v>APPORT OF OFF-HIGHWAY LIC FEES</v>
          </cell>
          <cell r="C579" t="str">
            <v>0820</v>
          </cell>
          <cell r="D579" t="str">
            <v>RESOURCES</v>
          </cell>
          <cell r="E579" t="str">
            <v/>
          </cell>
          <cell r="F579" t="str">
            <v>0000</v>
          </cell>
          <cell r="G579" t="str">
            <v>0000</v>
          </cell>
          <cell r="H579" t="str">
            <v>0000</v>
          </cell>
          <cell r="I579" t="str">
            <v>0000</v>
          </cell>
          <cell r="J579" t="str">
            <v>03/05/2009</v>
          </cell>
          <cell r="K579" t="str">
            <v>00/00/0000</v>
          </cell>
        </row>
        <row r="580">
          <cell r="A580" t="str">
            <v>9390</v>
          </cell>
          <cell r="B580" t="str">
            <v>APPT FED RCPT FLOOD CTL LANDS</v>
          </cell>
          <cell r="C580" t="str">
            <v>0808</v>
          </cell>
          <cell r="D580" t="str">
            <v>GENERAL GOVERNMENT</v>
          </cell>
          <cell r="E580" t="str">
            <v/>
          </cell>
          <cell r="F580" t="str">
            <v>0000</v>
          </cell>
          <cell r="G580" t="str">
            <v>0000</v>
          </cell>
          <cell r="H580" t="str">
            <v>0000</v>
          </cell>
          <cell r="I580" t="str">
            <v>0000</v>
          </cell>
          <cell r="J580" t="str">
            <v>07/11/2006</v>
          </cell>
          <cell r="K580" t="str">
            <v>00/00/0000</v>
          </cell>
        </row>
        <row r="581">
          <cell r="A581" t="str">
            <v>9400</v>
          </cell>
          <cell r="B581" t="str">
            <v>APPT FED RECPT FR FOREST RESV</v>
          </cell>
          <cell r="C581" t="str">
            <v>0808</v>
          </cell>
          <cell r="D581" t="str">
            <v>GENERAL GOVERNMENT</v>
          </cell>
          <cell r="E581" t="str">
            <v/>
          </cell>
          <cell r="F581" t="str">
            <v>0000</v>
          </cell>
          <cell r="G581" t="str">
            <v>0000</v>
          </cell>
          <cell r="H581" t="str">
            <v>0000</v>
          </cell>
          <cell r="I581" t="str">
            <v>0000</v>
          </cell>
          <cell r="J581" t="str">
            <v>07/11/2006</v>
          </cell>
          <cell r="K581" t="str">
            <v>00/00/0000</v>
          </cell>
        </row>
        <row r="582">
          <cell r="A582" t="str">
            <v>9410</v>
          </cell>
          <cell r="B582" t="str">
            <v>APPT OF FED RCPT GRAZING LAND</v>
          </cell>
          <cell r="C582" t="str">
            <v>0808</v>
          </cell>
          <cell r="D582" t="str">
            <v>GENERAL GOVERNMENT</v>
          </cell>
          <cell r="E582" t="str">
            <v/>
          </cell>
          <cell r="F582" t="str">
            <v>0000</v>
          </cell>
          <cell r="G582" t="str">
            <v>0000</v>
          </cell>
          <cell r="H582" t="str">
            <v>0000</v>
          </cell>
          <cell r="I582" t="str">
            <v>0000</v>
          </cell>
          <cell r="J582" t="str">
            <v>07/11/2006</v>
          </cell>
          <cell r="K582" t="str">
            <v>00/00/0000</v>
          </cell>
        </row>
        <row r="583">
          <cell r="A583" t="str">
            <v>9420</v>
          </cell>
          <cell r="B583" t="str">
            <v>APPT FED POTASH LEASE RENTALS</v>
          </cell>
          <cell r="C583" t="str">
            <v>0808</v>
          </cell>
          <cell r="D583" t="str">
            <v>GENERAL GOVERNMENT</v>
          </cell>
          <cell r="E583" t="str">
            <v/>
          </cell>
          <cell r="F583" t="str">
            <v>0000</v>
          </cell>
          <cell r="G583" t="str">
            <v>0000</v>
          </cell>
          <cell r="H583" t="str">
            <v>0000</v>
          </cell>
          <cell r="I583" t="str">
            <v>0000</v>
          </cell>
          <cell r="J583" t="str">
            <v>07/11/2006</v>
          </cell>
          <cell r="K583" t="str">
            <v>00/00/0000</v>
          </cell>
        </row>
        <row r="584">
          <cell r="A584" t="str">
            <v>9430</v>
          </cell>
          <cell r="B584" t="str">
            <v>APPT OF MTR VEH LICENSE FEES</v>
          </cell>
          <cell r="C584" t="str">
            <v>0808</v>
          </cell>
          <cell r="D584" t="str">
            <v>GENERAL GOVERNMENT</v>
          </cell>
          <cell r="E584" t="str">
            <v/>
          </cell>
          <cell r="F584" t="str">
            <v>0000</v>
          </cell>
          <cell r="G584" t="str">
            <v>0000</v>
          </cell>
          <cell r="H584" t="str">
            <v>0000</v>
          </cell>
          <cell r="I584" t="str">
            <v>0000</v>
          </cell>
          <cell r="J584" t="str">
            <v>07/11/2006</v>
          </cell>
          <cell r="K584" t="str">
            <v>00/00/0000</v>
          </cell>
        </row>
        <row r="585">
          <cell r="A585" t="str">
            <v>9440</v>
          </cell>
          <cell r="B585" t="str">
            <v>APPT OF CIGARETTE TAX</v>
          </cell>
          <cell r="C585" t="str">
            <v>0808</v>
          </cell>
          <cell r="D585" t="str">
            <v>GENERAL GOVERNMENT</v>
          </cell>
          <cell r="E585" t="str">
            <v/>
          </cell>
          <cell r="F585" t="str">
            <v>0000</v>
          </cell>
          <cell r="G585" t="str">
            <v>0000</v>
          </cell>
          <cell r="H585" t="str">
            <v>0000</v>
          </cell>
          <cell r="I585" t="str">
            <v>0000</v>
          </cell>
          <cell r="J585" t="str">
            <v>04/04/1984</v>
          </cell>
          <cell r="K585" t="str">
            <v>00/00/0000</v>
          </cell>
        </row>
        <row r="586">
          <cell r="A586" t="str">
            <v>9460</v>
          </cell>
          <cell r="B586" t="str">
            <v>APPT OF TIDELAND REVENUES</v>
          </cell>
          <cell r="C586" t="str">
            <v>0808</v>
          </cell>
          <cell r="D586" t="str">
            <v>GENERAL GOVERNMENT</v>
          </cell>
          <cell r="E586" t="str">
            <v/>
          </cell>
          <cell r="F586" t="str">
            <v>0000</v>
          </cell>
          <cell r="G586" t="str">
            <v>0000</v>
          </cell>
          <cell r="H586" t="str">
            <v>0000</v>
          </cell>
          <cell r="I586" t="str">
            <v>0000</v>
          </cell>
          <cell r="J586" t="str">
            <v>07/11/2006</v>
          </cell>
          <cell r="K586" t="str">
            <v>00/00/0000</v>
          </cell>
        </row>
        <row r="587">
          <cell r="A587" t="str">
            <v>9480</v>
          </cell>
          <cell r="B587" t="str">
            <v>APPT FOR COUNTY ROADS</v>
          </cell>
          <cell r="C587" t="str">
            <v>0808</v>
          </cell>
          <cell r="D587" t="str">
            <v>GENERAL GOVERNMENT</v>
          </cell>
          <cell r="E587" t="str">
            <v/>
          </cell>
          <cell r="F587" t="str">
            <v>0000</v>
          </cell>
          <cell r="G587" t="str">
            <v>0000</v>
          </cell>
          <cell r="H587" t="str">
            <v>0000</v>
          </cell>
          <cell r="I587" t="str">
            <v>0000</v>
          </cell>
          <cell r="J587" t="str">
            <v>04/04/1984</v>
          </cell>
          <cell r="K587" t="str">
            <v>00/00/0000</v>
          </cell>
        </row>
        <row r="588">
          <cell r="A588" t="str">
            <v>9490</v>
          </cell>
          <cell r="B588" t="str">
            <v>APPORT FOR CITY STREETS</v>
          </cell>
          <cell r="C588" t="str">
            <v>0808</v>
          </cell>
          <cell r="D588" t="str">
            <v>GENERAL GOVERNMENT</v>
          </cell>
          <cell r="E588" t="str">
            <v/>
          </cell>
          <cell r="F588" t="str">
            <v>0000</v>
          </cell>
          <cell r="G588" t="str">
            <v>0000</v>
          </cell>
          <cell r="H588" t="str">
            <v>0000</v>
          </cell>
          <cell r="I588" t="str">
            <v>0000</v>
          </cell>
          <cell r="J588" t="str">
            <v>04/04/1984</v>
          </cell>
          <cell r="K588" t="str">
            <v>00/00/0000</v>
          </cell>
        </row>
        <row r="589">
          <cell r="A589" t="str">
            <v>9500</v>
          </cell>
          <cell r="B589" t="str">
            <v>APPT COUNTY ROADS/CITY STREETS</v>
          </cell>
          <cell r="C589" t="str">
            <v>0830</v>
          </cell>
          <cell r="D589" t="str">
            <v>TRANSPORTATION</v>
          </cell>
          <cell r="E589" t="str">
            <v/>
          </cell>
          <cell r="F589" t="str">
            <v>0000</v>
          </cell>
          <cell r="G589" t="str">
            <v>0000</v>
          </cell>
          <cell r="H589" t="str">
            <v>0000</v>
          </cell>
          <cell r="I589" t="str">
            <v>0000</v>
          </cell>
          <cell r="J589" t="str">
            <v>10/28/2016</v>
          </cell>
          <cell r="K589" t="str">
            <v>00/00/0000</v>
          </cell>
        </row>
        <row r="590">
          <cell r="A590" t="str">
            <v>9505</v>
          </cell>
          <cell r="B590" t="str">
            <v>APPT FOR STREETS AND HIGHWAY</v>
          </cell>
          <cell r="C590" t="str">
            <v>0808</v>
          </cell>
          <cell r="D590" t="str">
            <v>GENERAL GOVERNMENT</v>
          </cell>
          <cell r="E590" t="str">
            <v/>
          </cell>
          <cell r="F590" t="str">
            <v>0000</v>
          </cell>
          <cell r="G590" t="str">
            <v>0000</v>
          </cell>
          <cell r="H590" t="str">
            <v>0000</v>
          </cell>
          <cell r="I590" t="str">
            <v>0000</v>
          </cell>
          <cell r="J590" t="str">
            <v>07/11/2006</v>
          </cell>
          <cell r="K590" t="str">
            <v>00/00/0000</v>
          </cell>
        </row>
        <row r="591">
          <cell r="A591" t="str">
            <v>9515</v>
          </cell>
          <cell r="B591" t="str">
            <v>APPT LOCAL AGENCY REIMB</v>
          </cell>
          <cell r="C591" t="str">
            <v>0808</v>
          </cell>
          <cell r="D591" t="str">
            <v>GENERAL GOVERNMENT</v>
          </cell>
          <cell r="E591" t="str">
            <v/>
          </cell>
          <cell r="F591" t="str">
            <v>0000</v>
          </cell>
          <cell r="G591" t="str">
            <v>0000</v>
          </cell>
          <cell r="H591" t="str">
            <v>0000</v>
          </cell>
          <cell r="I591" t="str">
            <v>0000</v>
          </cell>
          <cell r="J591" t="str">
            <v>07/11/2006</v>
          </cell>
          <cell r="K591" t="str">
            <v>00/00/0000</v>
          </cell>
        </row>
        <row r="592">
          <cell r="A592" t="str">
            <v>9520</v>
          </cell>
          <cell r="B592" t="str">
            <v>APPT OF GEOTHERMAL RESOURCES</v>
          </cell>
          <cell r="C592" t="str">
            <v>0808</v>
          </cell>
          <cell r="D592" t="str">
            <v>GENERAL GOVERNMENT</v>
          </cell>
          <cell r="E592" t="str">
            <v/>
          </cell>
          <cell r="F592" t="str">
            <v>0000</v>
          </cell>
          <cell r="G592" t="str">
            <v>0000</v>
          </cell>
          <cell r="H592" t="str">
            <v>0000</v>
          </cell>
          <cell r="I592" t="str">
            <v>0000</v>
          </cell>
          <cell r="J592" t="str">
            <v>07/11/2006</v>
          </cell>
          <cell r="K592" t="str">
            <v>00/00/0000</v>
          </cell>
        </row>
        <row r="593">
          <cell r="A593" t="str">
            <v>9535</v>
          </cell>
          <cell r="B593" t="str">
            <v>APPORTIONMENT OF LOCAL</v>
          </cell>
          <cell r="C593" t="str">
            <v>0830</v>
          </cell>
          <cell r="D593" t="str">
            <v>TRANSPORTATION</v>
          </cell>
          <cell r="E593" t="str">
            <v/>
          </cell>
          <cell r="F593" t="str">
            <v>0000</v>
          </cell>
          <cell r="G593" t="str">
            <v>0000</v>
          </cell>
          <cell r="H593" t="str">
            <v>0000</v>
          </cell>
          <cell r="I593" t="str">
            <v>0000</v>
          </cell>
          <cell r="J593" t="str">
            <v>10/28/2016</v>
          </cell>
          <cell r="K593" t="str">
            <v>00/00/0000</v>
          </cell>
        </row>
        <row r="594">
          <cell r="A594" t="str">
            <v>9540</v>
          </cell>
          <cell r="B594" t="str">
            <v>FEDERAL REVENUE SHARING</v>
          </cell>
          <cell r="C594" t="str">
            <v>0808</v>
          </cell>
          <cell r="D594" t="str">
            <v>GENERAL GOVERNMENT</v>
          </cell>
          <cell r="E594" t="str">
            <v/>
          </cell>
          <cell r="F594" t="str">
            <v>0000</v>
          </cell>
          <cell r="G594" t="str">
            <v>0000</v>
          </cell>
          <cell r="H594" t="str">
            <v>0000</v>
          </cell>
          <cell r="I594" t="str">
            <v>0000</v>
          </cell>
          <cell r="J594" t="str">
            <v>04/04/1984</v>
          </cell>
          <cell r="K594" t="str">
            <v>00/00/0000</v>
          </cell>
        </row>
        <row r="595">
          <cell r="A595" t="str">
            <v>9590</v>
          </cell>
          <cell r="B595" t="str">
            <v>PAYMENT OF PMIA INTEREST</v>
          </cell>
          <cell r="C595" t="str">
            <v>0850</v>
          </cell>
          <cell r="D595" t="str">
            <v>DEBT SERVICE INT &amp; FISCAL CHGS</v>
          </cell>
          <cell r="E595" t="str">
            <v/>
          </cell>
          <cell r="F595" t="str">
            <v>0000</v>
          </cell>
          <cell r="G595" t="str">
            <v>0000</v>
          </cell>
          <cell r="H595" t="str">
            <v>0000</v>
          </cell>
          <cell r="I595" t="str">
            <v>0000</v>
          </cell>
          <cell r="J595" t="str">
            <v>11/06/1993</v>
          </cell>
          <cell r="K595" t="str">
            <v>00/00/0000</v>
          </cell>
        </row>
        <row r="596">
          <cell r="A596" t="str">
            <v>9600</v>
          </cell>
          <cell r="B596" t="str">
            <v>GO BOND &amp; COMM PAP DEBT SVC</v>
          </cell>
          <cell r="C596" t="str">
            <v>0847</v>
          </cell>
          <cell r="D596" t="str">
            <v>BOND INTEREST AND REDEMPTION</v>
          </cell>
          <cell r="E596" t="str">
            <v/>
          </cell>
          <cell r="F596" t="str">
            <v>0000</v>
          </cell>
          <cell r="G596" t="str">
            <v>0000</v>
          </cell>
          <cell r="H596" t="str">
            <v>0000</v>
          </cell>
          <cell r="I596" t="str">
            <v>0000</v>
          </cell>
          <cell r="J596" t="str">
            <v>08/19/2016</v>
          </cell>
          <cell r="K596" t="str">
            <v>00/00/0000</v>
          </cell>
        </row>
        <row r="597">
          <cell r="A597" t="str">
            <v>9610</v>
          </cell>
          <cell r="B597" t="str">
            <v>LEASE-REV NOTES &amp; BONDS</v>
          </cell>
          <cell r="C597" t="str">
            <v>9000</v>
          </cell>
          <cell r="D597" t="str">
            <v>DEBT SERVICE INT &amp; FISCAL CHGS</v>
          </cell>
          <cell r="E597" t="str">
            <v/>
          </cell>
          <cell r="F597" t="str">
            <v>9030</v>
          </cell>
          <cell r="G597" t="str">
            <v>9610</v>
          </cell>
          <cell r="H597" t="str">
            <v>0000</v>
          </cell>
          <cell r="I597" t="str">
            <v>0000</v>
          </cell>
          <cell r="J597" t="str">
            <v>08/19/2016</v>
          </cell>
          <cell r="K597" t="str">
            <v>00/00/0000</v>
          </cell>
        </row>
        <row r="598">
          <cell r="A598" t="str">
            <v>9612</v>
          </cell>
          <cell r="B598" t="str">
            <v>ENHN TOBAC ASSET-BACKED BND</v>
          </cell>
          <cell r="C598" t="str">
            <v>0847</v>
          </cell>
          <cell r="D598" t="str">
            <v>BOND INTEREST AND REDEMPTION</v>
          </cell>
          <cell r="E598" t="str">
            <v>WHEN TOBACCO REVENUE IS SHORT</v>
          </cell>
          <cell r="F598" t="str">
            <v>0000</v>
          </cell>
          <cell r="G598" t="str">
            <v>0000</v>
          </cell>
          <cell r="H598" t="str">
            <v>0000</v>
          </cell>
          <cell r="I598" t="str">
            <v>0000</v>
          </cell>
          <cell r="J598" t="str">
            <v>08/19/2016</v>
          </cell>
          <cell r="K598" t="str">
            <v>00/00/0000</v>
          </cell>
        </row>
        <row r="599">
          <cell r="A599" t="str">
            <v>9613</v>
          </cell>
          <cell r="B599" t="str">
            <v>UNENHANCED TOBACCO BD PROCEEDS</v>
          </cell>
          <cell r="C599" t="str">
            <v>0808</v>
          </cell>
          <cell r="D599" t="str">
            <v>GENERAL GOVERNMENT</v>
          </cell>
          <cell r="E599" t="str">
            <v/>
          </cell>
          <cell r="F599" t="str">
            <v>0000</v>
          </cell>
          <cell r="G599" t="str">
            <v>0000</v>
          </cell>
          <cell r="H599" t="str">
            <v>0000</v>
          </cell>
          <cell r="I599" t="str">
            <v>0000</v>
          </cell>
          <cell r="J599" t="str">
            <v>02/26/2008</v>
          </cell>
          <cell r="K599" t="str">
            <v>00/00/0000</v>
          </cell>
        </row>
        <row r="600">
          <cell r="A600" t="str">
            <v>9618</v>
          </cell>
          <cell r="B600" t="str">
            <v>ECONOMIC RECOVERY FINANCE COMM</v>
          </cell>
          <cell r="C600" t="str">
            <v>0808</v>
          </cell>
          <cell r="D600" t="str">
            <v>GENERAL GOVERNMENT</v>
          </cell>
          <cell r="E600" t="str">
            <v/>
          </cell>
          <cell r="F600" t="str">
            <v>0000</v>
          </cell>
          <cell r="G600" t="str">
            <v>0000</v>
          </cell>
          <cell r="H600" t="str">
            <v>0000</v>
          </cell>
          <cell r="I600" t="str">
            <v>0000</v>
          </cell>
          <cell r="J600" t="str">
            <v>10/28/2005</v>
          </cell>
          <cell r="K600" t="str">
            <v>00/00/0000</v>
          </cell>
        </row>
        <row r="601">
          <cell r="A601" t="str">
            <v>9620</v>
          </cell>
          <cell r="B601" t="str">
            <v>CASH MGMT &amp; BUDGETARY LOANS</v>
          </cell>
          <cell r="C601" t="str">
            <v>0850</v>
          </cell>
          <cell r="D601" t="str">
            <v>DEBT SERVICE INT &amp; FISCAL CHGS</v>
          </cell>
          <cell r="E601" t="str">
            <v/>
          </cell>
          <cell r="F601" t="str">
            <v>0000</v>
          </cell>
          <cell r="G601" t="str">
            <v>0000</v>
          </cell>
          <cell r="H601" t="str">
            <v>0000</v>
          </cell>
          <cell r="I601" t="str">
            <v>0000</v>
          </cell>
          <cell r="J601" t="str">
            <v>08/19/2016</v>
          </cell>
          <cell r="K601" t="str">
            <v>00/00/0000</v>
          </cell>
        </row>
        <row r="602">
          <cell r="A602" t="str">
            <v>9625</v>
          </cell>
          <cell r="B602" t="str">
            <v>INT PYMTS TO FEDERAL GOVT</v>
          </cell>
          <cell r="C602" t="str">
            <v>0846</v>
          </cell>
          <cell r="D602" t="str">
            <v>DEBT SERVICE INT &amp; FISCAL CHGS</v>
          </cell>
          <cell r="E602" t="str">
            <v/>
          </cell>
          <cell r="F602" t="str">
            <v>0000</v>
          </cell>
          <cell r="G602" t="str">
            <v>0000</v>
          </cell>
          <cell r="H602" t="str">
            <v>0000</v>
          </cell>
          <cell r="I602" t="str">
            <v>0000</v>
          </cell>
          <cell r="J602" t="str">
            <v>08/19/2016</v>
          </cell>
          <cell r="K602" t="str">
            <v>00/00/0000</v>
          </cell>
        </row>
        <row r="603">
          <cell r="A603" t="str">
            <v>9632</v>
          </cell>
          <cell r="B603" t="str">
            <v>STATE MANDATED LOCAL COSTS</v>
          </cell>
          <cell r="C603" t="str">
            <v>0808</v>
          </cell>
          <cell r="D603" t="str">
            <v>GENERAL GOVERNMENT</v>
          </cell>
          <cell r="E603" t="str">
            <v/>
          </cell>
          <cell r="F603" t="str">
            <v>0000</v>
          </cell>
          <cell r="G603" t="str">
            <v>0000</v>
          </cell>
          <cell r="H603" t="str">
            <v>0000</v>
          </cell>
          <cell r="I603" t="str">
            <v>0000</v>
          </cell>
          <cell r="J603" t="str">
            <v>99/99/9999</v>
          </cell>
          <cell r="K603" t="str">
            <v>00/00/0000</v>
          </cell>
        </row>
        <row r="604">
          <cell r="A604" t="str">
            <v>9634</v>
          </cell>
          <cell r="B604" t="str">
            <v>GENERAL OBLIGATION BONDS</v>
          </cell>
          <cell r="C604" t="str">
            <v>9000</v>
          </cell>
          <cell r="D604" t="str">
            <v>GENERAL OBLIGATION BONDS</v>
          </cell>
          <cell r="E604" t="str">
            <v/>
          </cell>
          <cell r="F604" t="str">
            <v>9030</v>
          </cell>
          <cell r="G604" t="str">
            <v>9634</v>
          </cell>
          <cell r="H604" t="str">
            <v>0000</v>
          </cell>
          <cell r="I604" t="str">
            <v>0000</v>
          </cell>
          <cell r="J604" t="str">
            <v>06/13/1988</v>
          </cell>
          <cell r="K604" t="str">
            <v>00/00/0000</v>
          </cell>
        </row>
        <row r="605">
          <cell r="A605" t="str">
            <v>9636</v>
          </cell>
          <cell r="B605" t="str">
            <v>MISCELLANEOUS ADJUSTMENTS</v>
          </cell>
          <cell r="C605" t="str">
            <v>9000</v>
          </cell>
          <cell r="D605" t="str">
            <v>MISCELLANEOUS ADJUSTMENTS</v>
          </cell>
          <cell r="E605" t="str">
            <v/>
          </cell>
          <cell r="F605" t="str">
            <v>9030</v>
          </cell>
          <cell r="G605" t="str">
            <v>9636</v>
          </cell>
          <cell r="H605" t="str">
            <v>0000</v>
          </cell>
          <cell r="I605" t="str">
            <v>0000</v>
          </cell>
          <cell r="J605" t="str">
            <v>06/13/1988</v>
          </cell>
          <cell r="K605" t="str">
            <v>00/00/0000</v>
          </cell>
        </row>
        <row r="606">
          <cell r="A606" t="str">
            <v>9650</v>
          </cell>
          <cell r="B606" t="str">
            <v>HEALTH BENEFITS FOR ANNUITANTS</v>
          </cell>
          <cell r="C606" t="str">
            <v>0808</v>
          </cell>
          <cell r="D606" t="str">
            <v>GENERAL GOVERNMENT</v>
          </cell>
          <cell r="E606" t="str">
            <v/>
          </cell>
          <cell r="F606" t="str">
            <v>0000</v>
          </cell>
          <cell r="G606" t="str">
            <v>0000</v>
          </cell>
          <cell r="H606" t="str">
            <v>0000</v>
          </cell>
          <cell r="I606" t="str">
            <v>0000</v>
          </cell>
          <cell r="J606" t="str">
            <v>04/04/1984</v>
          </cell>
          <cell r="K606" t="str">
            <v>00/00/0000</v>
          </cell>
        </row>
        <row r="607">
          <cell r="A607" t="str">
            <v>9651</v>
          </cell>
          <cell r="B607" t="str">
            <v>PREFUND HEALTH &amp; DENTAL BEN</v>
          </cell>
          <cell r="C607" t="str">
            <v>0808</v>
          </cell>
          <cell r="D607" t="str">
            <v>GENERAL GOVERNMENT</v>
          </cell>
          <cell r="E607" t="str">
            <v/>
          </cell>
          <cell r="F607" t="str">
            <v>0000</v>
          </cell>
          <cell r="G607" t="str">
            <v>0000</v>
          </cell>
          <cell r="H607" t="str">
            <v>0000</v>
          </cell>
          <cell r="I607" t="str">
            <v>0000</v>
          </cell>
          <cell r="J607" t="str">
            <v>08/25/2010</v>
          </cell>
          <cell r="K607" t="str">
            <v>00/00/0000</v>
          </cell>
        </row>
        <row r="608">
          <cell r="A608" t="str">
            <v>9658</v>
          </cell>
          <cell r="B608" t="str">
            <v>BUDGET STABILIZATION ACCOUNT</v>
          </cell>
          <cell r="C608" t="str">
            <v>0808</v>
          </cell>
          <cell r="D608" t="str">
            <v>GENERAL GOVERNMENT</v>
          </cell>
          <cell r="E608" t="str">
            <v/>
          </cell>
          <cell r="F608" t="str">
            <v>0000</v>
          </cell>
          <cell r="G608" t="str">
            <v>0000</v>
          </cell>
          <cell r="H608" t="str">
            <v>0000</v>
          </cell>
          <cell r="I608" t="str">
            <v>0000</v>
          </cell>
          <cell r="J608" t="str">
            <v>07/11/2006</v>
          </cell>
          <cell r="K608" t="str">
            <v>00/00/0000</v>
          </cell>
        </row>
        <row r="609">
          <cell r="A609" t="str">
            <v>9670</v>
          </cell>
          <cell r="B609" t="str">
            <v>LEGISLATIVE CLAIMS</v>
          </cell>
          <cell r="C609" t="str">
            <v>0808</v>
          </cell>
          <cell r="D609" t="str">
            <v>GENERAL GOVERNMENT</v>
          </cell>
          <cell r="E609" t="str">
            <v/>
          </cell>
          <cell r="F609" t="str">
            <v>0000</v>
          </cell>
          <cell r="G609" t="str">
            <v>0000</v>
          </cell>
          <cell r="H609" t="str">
            <v>0000</v>
          </cell>
          <cell r="I609" t="str">
            <v>0000</v>
          </cell>
          <cell r="J609" t="str">
            <v>04/04/1984</v>
          </cell>
          <cell r="K609" t="str">
            <v>00/00/0000</v>
          </cell>
        </row>
        <row r="610">
          <cell r="A610" t="str">
            <v>9671</v>
          </cell>
          <cell r="B610" t="str">
            <v>EQUITY CLAIMS OF BD OF CONTROL</v>
          </cell>
          <cell r="C610" t="str">
            <v>0808</v>
          </cell>
          <cell r="D610" t="str">
            <v>GENERAL GOVERNMENT</v>
          </cell>
          <cell r="E610" t="str">
            <v/>
          </cell>
          <cell r="F610" t="str">
            <v>0000</v>
          </cell>
          <cell r="G610" t="str">
            <v>0000</v>
          </cell>
          <cell r="H610" t="str">
            <v>0000</v>
          </cell>
          <cell r="I610" t="str">
            <v>0000</v>
          </cell>
          <cell r="J610" t="str">
            <v>03/30/1994</v>
          </cell>
          <cell r="K610" t="str">
            <v>00/00/0000</v>
          </cell>
        </row>
        <row r="611">
          <cell r="A611" t="str">
            <v>9672</v>
          </cell>
          <cell r="B611" t="str">
            <v>SETTLEMENTS &amp; JUDGEMENTS DOJ</v>
          </cell>
          <cell r="C611" t="str">
            <v>0808</v>
          </cell>
          <cell r="D611" t="str">
            <v>GENERAL GOVERNMENT</v>
          </cell>
          <cell r="E611" t="str">
            <v/>
          </cell>
          <cell r="F611" t="str">
            <v>0000</v>
          </cell>
          <cell r="G611" t="str">
            <v>0000</v>
          </cell>
          <cell r="H611" t="str">
            <v>0000</v>
          </cell>
          <cell r="I611" t="str">
            <v>0000</v>
          </cell>
          <cell r="J611" t="str">
            <v>04/04/1994</v>
          </cell>
          <cell r="K611" t="str">
            <v>00/00/0000</v>
          </cell>
        </row>
        <row r="612">
          <cell r="A612" t="str">
            <v>9673</v>
          </cell>
          <cell r="B612" t="str">
            <v>S.F.-OAKLAND BAY BR.&amp;I-880</v>
          </cell>
          <cell r="C612" t="str">
            <v>0808</v>
          </cell>
          <cell r="D612" t="str">
            <v>GENERAL GOVERNMENT</v>
          </cell>
          <cell r="E612" t="str">
            <v/>
          </cell>
          <cell r="F612" t="str">
            <v>0000</v>
          </cell>
          <cell r="G612" t="str">
            <v>0000</v>
          </cell>
          <cell r="H612" t="str">
            <v>0000</v>
          </cell>
          <cell r="I612" t="str">
            <v>0000</v>
          </cell>
          <cell r="J612" t="str">
            <v>07/11/2006</v>
          </cell>
          <cell r="K612" t="str">
            <v>00/00/0000</v>
          </cell>
        </row>
        <row r="613">
          <cell r="A613" t="str">
            <v>9675</v>
          </cell>
          <cell r="B613" t="str">
            <v>CONSTRUCTN REPAIR-LOCAL ST&amp;RD</v>
          </cell>
          <cell r="C613" t="str">
            <v>0808</v>
          </cell>
          <cell r="D613" t="str">
            <v>GENERAL GOVERNMENT</v>
          </cell>
          <cell r="E613" t="str">
            <v/>
          </cell>
          <cell r="F613" t="str">
            <v>0000</v>
          </cell>
          <cell r="G613" t="str">
            <v>0000</v>
          </cell>
          <cell r="H613" t="str">
            <v>0000</v>
          </cell>
          <cell r="I613" t="str">
            <v>0000</v>
          </cell>
          <cell r="J613" t="str">
            <v>07/11/2006</v>
          </cell>
          <cell r="K613" t="str">
            <v>00/00/0000</v>
          </cell>
        </row>
        <row r="614">
          <cell r="A614" t="str">
            <v>9680</v>
          </cell>
          <cell r="B614" t="str">
            <v>STATE MANDATED LOCAL PROGRAMS</v>
          </cell>
          <cell r="C614" t="str">
            <v>0808</v>
          </cell>
          <cell r="D614" t="str">
            <v>GENERAL GOVERNMENT</v>
          </cell>
          <cell r="E614" t="str">
            <v/>
          </cell>
          <cell r="F614" t="str">
            <v>0000</v>
          </cell>
          <cell r="G614" t="str">
            <v>0000</v>
          </cell>
          <cell r="H614" t="str">
            <v>0000</v>
          </cell>
          <cell r="I614" t="str">
            <v>0000</v>
          </cell>
          <cell r="J614" t="str">
            <v>99/99/9999</v>
          </cell>
          <cell r="K614" t="str">
            <v>00/00/0000</v>
          </cell>
        </row>
        <row r="615">
          <cell r="A615" t="str">
            <v>9690</v>
          </cell>
          <cell r="B615" t="str">
            <v>REFUNDS OF TAX, LIC, OTHER FEE</v>
          </cell>
          <cell r="C615" t="str">
            <v>0808</v>
          </cell>
          <cell r="D615" t="str">
            <v>GENERAL GOVERNMENT</v>
          </cell>
          <cell r="E615" t="str">
            <v/>
          </cell>
          <cell r="F615" t="str">
            <v>0000</v>
          </cell>
          <cell r="G615" t="str">
            <v>0000</v>
          </cell>
          <cell r="H615" t="str">
            <v>0000</v>
          </cell>
          <cell r="I615" t="str">
            <v>0000</v>
          </cell>
          <cell r="J615" t="str">
            <v>07/11/2006</v>
          </cell>
          <cell r="K615" t="str">
            <v>00/00/0000</v>
          </cell>
        </row>
        <row r="616">
          <cell r="A616" t="str">
            <v>9695</v>
          </cell>
          <cell r="B616" t="str">
            <v>UNIVERSAL TELEPHONE SERVICE</v>
          </cell>
          <cell r="C616" t="str">
            <v>0808</v>
          </cell>
          <cell r="D616" t="str">
            <v>GENERAL GOVERNMENT</v>
          </cell>
          <cell r="E616" t="str">
            <v/>
          </cell>
          <cell r="F616" t="str">
            <v>0000</v>
          </cell>
          <cell r="G616" t="str">
            <v>0000</v>
          </cell>
          <cell r="H616" t="str">
            <v>0000</v>
          </cell>
          <cell r="I616" t="str">
            <v>0000</v>
          </cell>
          <cell r="J616" t="str">
            <v>06/23/1987</v>
          </cell>
          <cell r="K616" t="str">
            <v>01/01/1989</v>
          </cell>
        </row>
        <row r="617">
          <cell r="A617" t="str">
            <v>9720</v>
          </cell>
          <cell r="B617" t="str">
            <v>WORKING CAPITAL ADVANCES</v>
          </cell>
          <cell r="C617" t="str">
            <v>0808</v>
          </cell>
          <cell r="D617" t="str">
            <v>GENERAL GOVERNMENT</v>
          </cell>
          <cell r="E617" t="str">
            <v/>
          </cell>
          <cell r="F617" t="str">
            <v>0000</v>
          </cell>
          <cell r="G617" t="str">
            <v>0000</v>
          </cell>
          <cell r="H617" t="str">
            <v>0000</v>
          </cell>
          <cell r="I617" t="str">
            <v>0000</v>
          </cell>
          <cell r="J617" t="str">
            <v>99/99/9999</v>
          </cell>
          <cell r="K617" t="str">
            <v>00/00/0000</v>
          </cell>
        </row>
        <row r="618">
          <cell r="A618" t="str">
            <v>9730</v>
          </cell>
          <cell r="B618" t="str">
            <v>ST CLEAN WTR GRANTS REVLVG FD</v>
          </cell>
          <cell r="C618" t="str">
            <v>0808</v>
          </cell>
          <cell r="D618" t="str">
            <v>GENERAL GOVERNMENT</v>
          </cell>
          <cell r="E618" t="str">
            <v/>
          </cell>
          <cell r="F618" t="str">
            <v>0000</v>
          </cell>
          <cell r="G618" t="str">
            <v>0000</v>
          </cell>
          <cell r="H618" t="str">
            <v>0000</v>
          </cell>
          <cell r="I618" t="str">
            <v>0000</v>
          </cell>
          <cell r="J618" t="str">
            <v>07/11/2006</v>
          </cell>
          <cell r="K618" t="str">
            <v>00/00/0000</v>
          </cell>
        </row>
        <row r="619">
          <cell r="A619" t="str">
            <v>9740</v>
          </cell>
          <cell r="B619" t="str">
            <v>COOP PERSONNEL SERV REVLVNG FD</v>
          </cell>
          <cell r="C619" t="str">
            <v>0808</v>
          </cell>
          <cell r="D619" t="str">
            <v>GENERAL GOVERNMENT</v>
          </cell>
          <cell r="E619" t="str">
            <v/>
          </cell>
          <cell r="F619" t="str">
            <v>0000</v>
          </cell>
          <cell r="G619" t="str">
            <v>0000</v>
          </cell>
          <cell r="H619" t="str">
            <v>0000</v>
          </cell>
          <cell r="I619" t="str">
            <v>0000</v>
          </cell>
          <cell r="J619" t="str">
            <v>07/11/2006</v>
          </cell>
          <cell r="K619" t="str">
            <v>00/00/0000</v>
          </cell>
        </row>
        <row r="620">
          <cell r="A620" t="str">
            <v>9750</v>
          </cell>
          <cell r="B620" t="str">
            <v>COUNTY FORMATION REVOLVING FD</v>
          </cell>
          <cell r="C620" t="str">
            <v>0808</v>
          </cell>
          <cell r="D620" t="str">
            <v>GENERAL GOVERNMENT</v>
          </cell>
          <cell r="E620" t="str">
            <v/>
          </cell>
          <cell r="F620" t="str">
            <v>0000</v>
          </cell>
          <cell r="G620" t="str">
            <v>0000</v>
          </cell>
          <cell r="H620" t="str">
            <v>0000</v>
          </cell>
          <cell r="I620" t="str">
            <v>0000</v>
          </cell>
          <cell r="J620" t="str">
            <v>07/11/2006</v>
          </cell>
          <cell r="K620" t="str">
            <v>00/00/0000</v>
          </cell>
        </row>
        <row r="621">
          <cell r="A621" t="str">
            <v>9790</v>
          </cell>
          <cell r="B621" t="str">
            <v>AUGM MED FRUIT FLY ERAD PROG</v>
          </cell>
          <cell r="C621" t="str">
            <v>0808</v>
          </cell>
          <cell r="D621" t="str">
            <v>GENERAL GOVERNMENT</v>
          </cell>
          <cell r="E621" t="str">
            <v/>
          </cell>
          <cell r="F621" t="str">
            <v>0000</v>
          </cell>
          <cell r="G621" t="str">
            <v>0000</v>
          </cell>
          <cell r="H621" t="str">
            <v>0000</v>
          </cell>
          <cell r="I621" t="str">
            <v>0000</v>
          </cell>
          <cell r="J621" t="str">
            <v>07/11/2006</v>
          </cell>
          <cell r="K621" t="str">
            <v>00/00/0000</v>
          </cell>
        </row>
        <row r="622">
          <cell r="A622" t="str">
            <v>9800</v>
          </cell>
          <cell r="B622" t="str">
            <v>AUGMENTATION/EMP COMPENSATION</v>
          </cell>
          <cell r="C622" t="str">
            <v>0808</v>
          </cell>
          <cell r="D622" t="str">
            <v>GENERAL GOVERNMENT</v>
          </cell>
          <cell r="E622" t="str">
            <v/>
          </cell>
          <cell r="F622" t="str">
            <v>0000</v>
          </cell>
          <cell r="G622" t="str">
            <v>0000</v>
          </cell>
          <cell r="H622" t="str">
            <v>0000</v>
          </cell>
          <cell r="I622" t="str">
            <v>0000</v>
          </cell>
          <cell r="J622" t="str">
            <v>07/11/2006</v>
          </cell>
          <cell r="K622" t="str">
            <v>00/00/0000</v>
          </cell>
        </row>
        <row r="623">
          <cell r="A623" t="str">
            <v>9801</v>
          </cell>
          <cell r="B623" t="str">
            <v>REDUCTION FOR EMPLOYEE COMP</v>
          </cell>
          <cell r="C623" t="str">
            <v>0808</v>
          </cell>
          <cell r="D623" t="str">
            <v>GENERAL GOVERNMENT</v>
          </cell>
          <cell r="E623" t="str">
            <v/>
          </cell>
          <cell r="F623" t="str">
            <v>0000</v>
          </cell>
          <cell r="G623" t="str">
            <v>0000</v>
          </cell>
          <cell r="H623" t="str">
            <v>0000</v>
          </cell>
          <cell r="I623" t="str">
            <v>0000</v>
          </cell>
          <cell r="J623" t="str">
            <v>08/25/2010</v>
          </cell>
          <cell r="K623" t="str">
            <v>00/00/0000</v>
          </cell>
        </row>
        <row r="624">
          <cell r="A624" t="str">
            <v>9802</v>
          </cell>
          <cell r="B624" t="str">
            <v>JUNE TO JULY PAYROLL DEFERRAL</v>
          </cell>
          <cell r="C624" t="str">
            <v>0802</v>
          </cell>
          <cell r="D624" t="str">
            <v>DEFERRED PAYROLL ADJUST</v>
          </cell>
          <cell r="E624" t="str">
            <v/>
          </cell>
          <cell r="F624" t="str">
            <v>0000</v>
          </cell>
          <cell r="G624" t="str">
            <v>0000</v>
          </cell>
          <cell r="H624" t="str">
            <v>0000</v>
          </cell>
          <cell r="I624" t="str">
            <v>0000</v>
          </cell>
          <cell r="J624" t="str">
            <v>08/19/2016</v>
          </cell>
          <cell r="K624" t="str">
            <v>00/00/0000</v>
          </cell>
        </row>
        <row r="625">
          <cell r="A625" t="str">
            <v>9810</v>
          </cell>
          <cell r="B625" t="str">
            <v>UNALLOCATED ATTORNEY FEES</v>
          </cell>
          <cell r="C625" t="str">
            <v>0808</v>
          </cell>
          <cell r="D625" t="str">
            <v>GENERAL GOVERNMENT</v>
          </cell>
          <cell r="E625" t="str">
            <v/>
          </cell>
          <cell r="F625" t="str">
            <v>0000</v>
          </cell>
          <cell r="G625" t="str">
            <v>0000</v>
          </cell>
          <cell r="H625" t="str">
            <v>0000</v>
          </cell>
          <cell r="I625" t="str">
            <v>0000</v>
          </cell>
          <cell r="J625" t="str">
            <v>07/11/2006</v>
          </cell>
          <cell r="K625" t="str">
            <v>00/00/0000</v>
          </cell>
        </row>
        <row r="626">
          <cell r="A626" t="str">
            <v>9818</v>
          </cell>
          <cell r="B626" t="str">
            <v>FEDERAL LEVY OF STATE FUNDS</v>
          </cell>
          <cell r="C626" t="str">
            <v>0808</v>
          </cell>
          <cell r="D626" t="str">
            <v>GENERAL GOVERNMENT</v>
          </cell>
          <cell r="E626" t="str">
            <v/>
          </cell>
          <cell r="F626" t="str">
            <v>0000</v>
          </cell>
          <cell r="G626" t="str">
            <v>0000</v>
          </cell>
          <cell r="H626" t="str">
            <v>0000</v>
          </cell>
          <cell r="I626" t="str">
            <v>0000</v>
          </cell>
          <cell r="J626" t="str">
            <v>12/16/1988</v>
          </cell>
          <cell r="K626" t="str">
            <v>00/00/0000</v>
          </cell>
        </row>
        <row r="627">
          <cell r="A627" t="str">
            <v>9820</v>
          </cell>
          <cell r="B627" t="str">
            <v>AUGMENTATION PRICE INCREASES</v>
          </cell>
          <cell r="C627" t="str">
            <v>0808</v>
          </cell>
          <cell r="D627" t="str">
            <v>GENERAL GOVERNMENT</v>
          </cell>
          <cell r="E627" t="str">
            <v/>
          </cell>
          <cell r="F627" t="str">
            <v>0000</v>
          </cell>
          <cell r="G627" t="str">
            <v>0000</v>
          </cell>
          <cell r="H627" t="str">
            <v>0000</v>
          </cell>
          <cell r="I627" t="str">
            <v>0000</v>
          </cell>
          <cell r="J627" t="str">
            <v>07/11/2006</v>
          </cell>
          <cell r="K627" t="str">
            <v>00/00/0000</v>
          </cell>
        </row>
        <row r="628">
          <cell r="A628" t="str">
            <v>9840</v>
          </cell>
          <cell r="B628" t="str">
            <v>RESV FOR CONTINGENCIES/EMERG</v>
          </cell>
          <cell r="C628" t="str">
            <v>0808</v>
          </cell>
          <cell r="D628" t="str">
            <v>GENERAL GOVERNMENT</v>
          </cell>
          <cell r="E628" t="str">
            <v/>
          </cell>
          <cell r="F628" t="str">
            <v>0000</v>
          </cell>
          <cell r="G628" t="str">
            <v>0000</v>
          </cell>
          <cell r="H628" t="str">
            <v>0000</v>
          </cell>
          <cell r="I628" t="str">
            <v>0000</v>
          </cell>
          <cell r="J628" t="str">
            <v>07/11/2006</v>
          </cell>
          <cell r="K628" t="str">
            <v>00/00/0000</v>
          </cell>
        </row>
        <row r="629">
          <cell r="A629" t="str">
            <v>9850</v>
          </cell>
          <cell r="B629" t="str">
            <v>LOANS-CONTINGENCY/EMERGENCY</v>
          </cell>
          <cell r="C629" t="str">
            <v>0808</v>
          </cell>
          <cell r="D629" t="str">
            <v>GENERAL GOVERNMENT</v>
          </cell>
          <cell r="E629" t="str">
            <v/>
          </cell>
          <cell r="F629" t="str">
            <v>0000</v>
          </cell>
          <cell r="G629" t="str">
            <v>0000</v>
          </cell>
          <cell r="H629" t="str">
            <v>0000</v>
          </cell>
          <cell r="I629" t="str">
            <v>0000</v>
          </cell>
          <cell r="J629" t="str">
            <v>07/11/2006</v>
          </cell>
          <cell r="K629" t="str">
            <v>00/00/0000</v>
          </cell>
        </row>
        <row r="630">
          <cell r="A630" t="str">
            <v>9855</v>
          </cell>
          <cell r="B630" t="str">
            <v>LEGISLATIVE INITIATIVES</v>
          </cell>
          <cell r="C630" t="str">
            <v>0808</v>
          </cell>
          <cell r="D630" t="str">
            <v>GENERAL GOVERNMENT</v>
          </cell>
          <cell r="E630" t="str">
            <v/>
          </cell>
          <cell r="F630" t="str">
            <v>0000</v>
          </cell>
          <cell r="G630" t="str">
            <v>0000</v>
          </cell>
          <cell r="H630" t="str">
            <v>0000</v>
          </cell>
          <cell r="I630" t="str">
            <v>0000</v>
          </cell>
          <cell r="J630" t="str">
            <v>04/06/1984</v>
          </cell>
          <cell r="K630" t="str">
            <v>00/00/0000</v>
          </cell>
        </row>
        <row r="631">
          <cell r="A631" t="str">
            <v>9860</v>
          </cell>
          <cell r="B631" t="str">
            <v>UNALLOCATED CAPITAL OUTLAY</v>
          </cell>
          <cell r="C631" t="str">
            <v>0808</v>
          </cell>
          <cell r="D631" t="str">
            <v>GENERAL GOVERNMENT</v>
          </cell>
          <cell r="E631" t="str">
            <v/>
          </cell>
          <cell r="F631" t="str">
            <v>0000</v>
          </cell>
          <cell r="G631" t="str">
            <v>0000</v>
          </cell>
          <cell r="H631" t="str">
            <v>0000</v>
          </cell>
          <cell r="I631" t="str">
            <v>0000</v>
          </cell>
          <cell r="J631" t="str">
            <v>04/04/1984</v>
          </cell>
          <cell r="K631" t="str">
            <v>00/00/0000</v>
          </cell>
        </row>
        <row r="632">
          <cell r="A632" t="str">
            <v>9865</v>
          </cell>
          <cell r="B632" t="str">
            <v>PAYMT OF ARCH ENGINEERNG COST</v>
          </cell>
          <cell r="C632" t="str">
            <v>0808</v>
          </cell>
          <cell r="D632" t="str">
            <v>GENERAL GOVERNMENT</v>
          </cell>
          <cell r="E632" t="str">
            <v/>
          </cell>
          <cell r="F632" t="str">
            <v>0000</v>
          </cell>
          <cell r="G632" t="str">
            <v>0000</v>
          </cell>
          <cell r="H632" t="str">
            <v>0000</v>
          </cell>
          <cell r="I632" t="str">
            <v>0000</v>
          </cell>
          <cell r="J632" t="str">
            <v>07/11/2006</v>
          </cell>
          <cell r="K632" t="str">
            <v>00/00/0000</v>
          </cell>
        </row>
        <row r="633">
          <cell r="A633" t="str">
            <v>9875</v>
          </cell>
          <cell r="B633" t="str">
            <v>GEN FND DEFICIT RECOVERY PMTS</v>
          </cell>
          <cell r="C633" t="str">
            <v>0808</v>
          </cell>
          <cell r="D633" t="str">
            <v>GENERAL GOVERNMENT</v>
          </cell>
          <cell r="E633" t="str">
            <v/>
          </cell>
          <cell r="F633" t="str">
            <v>0000</v>
          </cell>
          <cell r="G633" t="str">
            <v>0000</v>
          </cell>
          <cell r="H633" t="str">
            <v>0000</v>
          </cell>
          <cell r="I633" t="str">
            <v>0000</v>
          </cell>
          <cell r="J633" t="str">
            <v>11/02/2004</v>
          </cell>
          <cell r="K633" t="str">
            <v>00/00/0000</v>
          </cell>
        </row>
        <row r="634">
          <cell r="A634" t="str">
            <v>9880</v>
          </cell>
          <cell r="B634" t="str">
            <v>AUGM OFFICE OF ADMIN LAW SERV</v>
          </cell>
          <cell r="C634" t="str">
            <v>0808</v>
          </cell>
          <cell r="D634" t="str">
            <v>GENERAL GOVERNMENT</v>
          </cell>
          <cell r="E634" t="str">
            <v/>
          </cell>
          <cell r="F634" t="str">
            <v>0000</v>
          </cell>
          <cell r="G634" t="str">
            <v>0000</v>
          </cell>
          <cell r="H634" t="str">
            <v>0000</v>
          </cell>
          <cell r="I634" t="str">
            <v>0000</v>
          </cell>
          <cell r="J634" t="str">
            <v>07/11/2006</v>
          </cell>
          <cell r="K634" t="str">
            <v>00/00/0000</v>
          </cell>
        </row>
        <row r="635">
          <cell r="A635" t="str">
            <v>9885</v>
          </cell>
          <cell r="B635" t="str">
            <v>RESERVE FOR ENCUMBRANCE</v>
          </cell>
          <cell r="C635" t="str">
            <v>0808</v>
          </cell>
          <cell r="D635" t="str">
            <v>GENERAL GOVERNMENT</v>
          </cell>
          <cell r="E635" t="str">
            <v/>
          </cell>
          <cell r="F635" t="str">
            <v>0000</v>
          </cell>
          <cell r="G635" t="str">
            <v>0000</v>
          </cell>
          <cell r="H635" t="str">
            <v>0000</v>
          </cell>
          <cell r="I635" t="str">
            <v>0000</v>
          </cell>
          <cell r="J635" t="str">
            <v>01/23/1991</v>
          </cell>
          <cell r="K635" t="str">
            <v>00/00/0000</v>
          </cell>
        </row>
        <row r="636">
          <cell r="A636" t="str">
            <v>9889</v>
          </cell>
          <cell r="B636" t="str">
            <v>PUBLIC SCHOOL SYSTEM STABILIZA</v>
          </cell>
          <cell r="C636" t="str">
            <v>0810</v>
          </cell>
          <cell r="D636" t="str">
            <v>PUBLIC SCHOOL SYSTEM</v>
          </cell>
          <cell r="E636" t="str">
            <v>STABILIZATION ACCOUNT</v>
          </cell>
          <cell r="F636" t="str">
            <v>0000</v>
          </cell>
          <cell r="G636" t="str">
            <v>0000</v>
          </cell>
          <cell r="H636" t="str">
            <v>0000</v>
          </cell>
          <cell r="I636" t="str">
            <v>0000</v>
          </cell>
          <cell r="J636" t="str">
            <v>04/01/2020</v>
          </cell>
          <cell r="K636" t="str">
            <v>00/00/0000</v>
          </cell>
        </row>
        <row r="637">
          <cell r="A637" t="str">
            <v>9890</v>
          </cell>
          <cell r="B637" t="str">
            <v>RES FOR ECONOMIC UNCERTAINTIES</v>
          </cell>
          <cell r="C637" t="str">
            <v>0808</v>
          </cell>
          <cell r="D637" t="str">
            <v>GENERAL GOVERNMENT</v>
          </cell>
          <cell r="E637" t="str">
            <v/>
          </cell>
          <cell r="F637" t="str">
            <v>0000</v>
          </cell>
          <cell r="G637" t="str">
            <v>0000</v>
          </cell>
          <cell r="H637" t="str">
            <v>0000</v>
          </cell>
          <cell r="I637" t="str">
            <v>0000</v>
          </cell>
          <cell r="J637" t="str">
            <v>07/11/2006</v>
          </cell>
          <cell r="K637" t="str">
            <v>00/00/0000</v>
          </cell>
        </row>
        <row r="638">
          <cell r="A638" t="str">
            <v>9891</v>
          </cell>
          <cell r="B638" t="str">
            <v>DEPT OF HEALTH HUMAN SERVICES</v>
          </cell>
          <cell r="C638" t="str">
            <v>0815</v>
          </cell>
          <cell r="D638" t="str">
            <v>HEALTH AND HUMAN SERVICES</v>
          </cell>
          <cell r="E638" t="str">
            <v/>
          </cell>
          <cell r="F638" t="str">
            <v>0000</v>
          </cell>
          <cell r="G638" t="str">
            <v>0000</v>
          </cell>
          <cell r="H638" t="str">
            <v>0000</v>
          </cell>
          <cell r="I638" t="str">
            <v>0000</v>
          </cell>
          <cell r="J638" t="str">
            <v>10/28/2016</v>
          </cell>
          <cell r="K638" t="str">
            <v>00/00/0000</v>
          </cell>
        </row>
        <row r="639">
          <cell r="A639" t="str">
            <v>9892</v>
          </cell>
          <cell r="B639" t="str">
            <v>SUPPLEMENTAL PENSION PAYMENTS</v>
          </cell>
          <cell r="C639" t="str">
            <v>0843</v>
          </cell>
          <cell r="D639" t="str">
            <v>INT. ON INTERFUND LOANS</v>
          </cell>
          <cell r="E639" t="str">
            <v/>
          </cell>
          <cell r="F639" t="str">
            <v>0000</v>
          </cell>
          <cell r="G639" t="str">
            <v>0000</v>
          </cell>
          <cell r="H639" t="str">
            <v>0000</v>
          </cell>
          <cell r="I639" t="str">
            <v>0000</v>
          </cell>
          <cell r="J639" t="str">
            <v>11/22/2019</v>
          </cell>
          <cell r="K639" t="str">
            <v>00/00/0000</v>
          </cell>
        </row>
        <row r="640">
          <cell r="A640" t="str">
            <v>9895</v>
          </cell>
          <cell r="B640" t="str">
            <v>PETROLEUM VIOLATION ESCROW PRO</v>
          </cell>
          <cell r="C640" t="str">
            <v>0808</v>
          </cell>
          <cell r="D640" t="str">
            <v>GENERAL GOVERNMENT</v>
          </cell>
          <cell r="E640" t="str">
            <v/>
          </cell>
          <cell r="F640" t="str">
            <v>0000</v>
          </cell>
          <cell r="G640" t="str">
            <v>0000</v>
          </cell>
          <cell r="H640" t="str">
            <v>0000</v>
          </cell>
          <cell r="I640" t="str">
            <v>0000</v>
          </cell>
          <cell r="J640" t="str">
            <v>07/11/2006</v>
          </cell>
          <cell r="K640" t="str">
            <v>00/00/0000</v>
          </cell>
        </row>
        <row r="641">
          <cell r="A641" t="str">
            <v>9896</v>
          </cell>
          <cell r="B641" t="str">
            <v>OUTER CONT SHELF LAND ACT</v>
          </cell>
          <cell r="C641" t="str">
            <v>0808</v>
          </cell>
          <cell r="D641" t="str">
            <v>GENERAL GOVERNMENT</v>
          </cell>
          <cell r="E641" t="str">
            <v/>
          </cell>
          <cell r="F641" t="str">
            <v>0000</v>
          </cell>
          <cell r="G641" t="str">
            <v>0000</v>
          </cell>
          <cell r="H641" t="str">
            <v>0000</v>
          </cell>
          <cell r="I641" t="str">
            <v>0000</v>
          </cell>
          <cell r="J641" t="str">
            <v>07/11/2006</v>
          </cell>
          <cell r="K641" t="str">
            <v>00/00/0000</v>
          </cell>
        </row>
        <row r="642">
          <cell r="A642" t="str">
            <v>9898</v>
          </cell>
          <cell r="B642" t="str">
            <v>PERS GENERAL FUND PAYMENT</v>
          </cell>
          <cell r="C642" t="str">
            <v>0808</v>
          </cell>
          <cell r="D642" t="str">
            <v>GENERAL GOVERNMENT</v>
          </cell>
          <cell r="E642" t="str">
            <v/>
          </cell>
          <cell r="F642" t="str">
            <v>0000</v>
          </cell>
          <cell r="G642" t="str">
            <v>0000</v>
          </cell>
          <cell r="H642" t="str">
            <v>0000</v>
          </cell>
          <cell r="I642" t="str">
            <v>0000</v>
          </cell>
          <cell r="J642" t="str">
            <v>11/04/1998</v>
          </cell>
          <cell r="K642" t="str">
            <v>00/00/0000</v>
          </cell>
        </row>
        <row r="643">
          <cell r="A643" t="str">
            <v>9900</v>
          </cell>
          <cell r="B643" t="str">
            <v>GEN FD CREDITS FROM SPEC FUNDS</v>
          </cell>
          <cell r="C643" t="str">
            <v>0808</v>
          </cell>
          <cell r="D643" t="str">
            <v>GENERAL GOVERNMENT</v>
          </cell>
          <cell r="E643" t="str">
            <v/>
          </cell>
          <cell r="F643" t="str">
            <v>0000</v>
          </cell>
          <cell r="G643" t="str">
            <v>0000</v>
          </cell>
          <cell r="H643" t="str">
            <v>0000</v>
          </cell>
          <cell r="I643" t="str">
            <v>0000</v>
          </cell>
          <cell r="J643" t="str">
            <v>07/11/2006</v>
          </cell>
          <cell r="K643" t="str">
            <v>00/00/0000</v>
          </cell>
        </row>
        <row r="644">
          <cell r="A644" t="str">
            <v>9901</v>
          </cell>
          <cell r="B644" t="str">
            <v>STATEWIDE GEN ADM EXP (PR)</v>
          </cell>
          <cell r="C644" t="str">
            <v>0808</v>
          </cell>
          <cell r="D644" t="str">
            <v>GENERAL GOVERNMENT</v>
          </cell>
          <cell r="E644" t="str">
            <v/>
          </cell>
          <cell r="F644" t="str">
            <v>0000</v>
          </cell>
          <cell r="G644" t="str">
            <v>0000</v>
          </cell>
          <cell r="H644" t="str">
            <v>0000</v>
          </cell>
          <cell r="I644" t="str">
            <v>0000</v>
          </cell>
          <cell r="J644" t="str">
            <v>07/11/2006</v>
          </cell>
          <cell r="K644" t="str">
            <v>00/00/0000</v>
          </cell>
        </row>
        <row r="645">
          <cell r="A645" t="str">
            <v>9909</v>
          </cell>
          <cell r="B645" t="str">
            <v>HLTH INS PORTABLTY ACCTABLTY</v>
          </cell>
          <cell r="C645" t="str">
            <v>0815</v>
          </cell>
          <cell r="D645" t="str">
            <v>HEALTH AND HUMAN SERVICES</v>
          </cell>
          <cell r="E645" t="str">
            <v/>
          </cell>
          <cell r="F645" t="str">
            <v>0000</v>
          </cell>
          <cell r="G645" t="str">
            <v>0000</v>
          </cell>
          <cell r="H645" t="str">
            <v>0000</v>
          </cell>
          <cell r="I645" t="str">
            <v>0000</v>
          </cell>
          <cell r="J645" t="str">
            <v>10/28/2016</v>
          </cell>
          <cell r="K645" t="str">
            <v>00/00/0000</v>
          </cell>
        </row>
        <row r="646">
          <cell r="A646" t="str">
            <v>9910</v>
          </cell>
          <cell r="B646" t="str">
            <v>GEN FD CREDITS FROM FED FUNDS</v>
          </cell>
          <cell r="C646" t="str">
            <v>0808</v>
          </cell>
          <cell r="D646" t="str">
            <v>GENERAL GOVERNMENT</v>
          </cell>
          <cell r="E646" t="str">
            <v/>
          </cell>
          <cell r="F646" t="str">
            <v>0000</v>
          </cell>
          <cell r="G646" t="str">
            <v>0000</v>
          </cell>
          <cell r="H646" t="str">
            <v>0000</v>
          </cell>
          <cell r="I646" t="str">
            <v>0000</v>
          </cell>
          <cell r="J646" t="str">
            <v>07/11/2006</v>
          </cell>
          <cell r="K646" t="str">
            <v>00/00/0000</v>
          </cell>
        </row>
        <row r="647">
          <cell r="A647" t="str">
            <v>9920</v>
          </cell>
          <cell r="B647" t="str">
            <v>MANDATED REDUCTIONS</v>
          </cell>
          <cell r="C647" t="str">
            <v>0808</v>
          </cell>
          <cell r="D647" t="str">
            <v>GENERAL GOVERNMENT</v>
          </cell>
          <cell r="E647" t="str">
            <v/>
          </cell>
          <cell r="F647" t="str">
            <v>0000</v>
          </cell>
          <cell r="G647" t="str">
            <v>0000</v>
          </cell>
          <cell r="H647" t="str">
            <v>0000</v>
          </cell>
          <cell r="I647" t="str">
            <v>0000</v>
          </cell>
          <cell r="J647" t="str">
            <v>04/04/1984</v>
          </cell>
          <cell r="K647" t="str">
            <v>00/00/0000</v>
          </cell>
        </row>
        <row r="648">
          <cell r="A648" t="str">
            <v>9930</v>
          </cell>
          <cell r="B648" t="str">
            <v>PERS RATE REDUCTION-SEC. 3.60</v>
          </cell>
          <cell r="C648" t="str">
            <v>0808</v>
          </cell>
          <cell r="D648" t="str">
            <v>GENERAL GOVERNMENT</v>
          </cell>
          <cell r="E648" t="str">
            <v/>
          </cell>
          <cell r="F648" t="str">
            <v>0000</v>
          </cell>
          <cell r="G648" t="str">
            <v>0000</v>
          </cell>
          <cell r="H648" t="str">
            <v>0000</v>
          </cell>
          <cell r="I648" t="str">
            <v>0000</v>
          </cell>
          <cell r="J648" t="str">
            <v>06/13/1988</v>
          </cell>
          <cell r="K648" t="str">
            <v>00/00/0000</v>
          </cell>
        </row>
        <row r="649">
          <cell r="A649" t="str">
            <v>9935</v>
          </cell>
          <cell r="B649" t="str">
            <v>VARIOUS RETIREMENT SAV PROPSL</v>
          </cell>
          <cell r="C649" t="str">
            <v>0808</v>
          </cell>
          <cell r="D649" t="str">
            <v>GENERAL GOVERNMENT</v>
          </cell>
          <cell r="E649" t="str">
            <v/>
          </cell>
          <cell r="F649" t="str">
            <v>0000</v>
          </cell>
          <cell r="G649" t="str">
            <v>0000</v>
          </cell>
          <cell r="H649" t="str">
            <v>0000</v>
          </cell>
          <cell r="I649" t="str">
            <v>0000</v>
          </cell>
          <cell r="J649" t="str">
            <v>07/11/2006</v>
          </cell>
          <cell r="K649" t="str">
            <v>00/00/0000</v>
          </cell>
        </row>
        <row r="650">
          <cell r="A650" t="str">
            <v>9936</v>
          </cell>
          <cell r="B650" t="str">
            <v>PERS-SURPLUS ASSET SAVINGS</v>
          </cell>
          <cell r="C650" t="str">
            <v>0808</v>
          </cell>
          <cell r="D650" t="str">
            <v>GENERAL GOVERNMENT</v>
          </cell>
          <cell r="E650" t="str">
            <v/>
          </cell>
          <cell r="F650" t="str">
            <v>0000</v>
          </cell>
          <cell r="G650" t="str">
            <v>0000</v>
          </cell>
          <cell r="H650" t="str">
            <v>0000</v>
          </cell>
          <cell r="I650" t="str">
            <v>0000</v>
          </cell>
          <cell r="J650" t="str">
            <v>10/24/1995</v>
          </cell>
          <cell r="K650" t="str">
            <v>00/00/0000</v>
          </cell>
        </row>
        <row r="651">
          <cell r="A651" t="str">
            <v>9942</v>
          </cell>
          <cell r="B651" t="str">
            <v>EST. BOND FUND APPROP ADJ.</v>
          </cell>
          <cell r="C651" t="str">
            <v>0808</v>
          </cell>
          <cell r="D651" t="str">
            <v>GENERAL GOVERNMENT</v>
          </cell>
          <cell r="E651" t="str">
            <v/>
          </cell>
          <cell r="F651" t="str">
            <v>0000</v>
          </cell>
          <cell r="G651" t="str">
            <v>0000</v>
          </cell>
          <cell r="H651" t="str">
            <v>0000</v>
          </cell>
          <cell r="I651" t="str">
            <v>0000</v>
          </cell>
          <cell r="J651" t="str">
            <v>10/17/1988</v>
          </cell>
          <cell r="K651" t="str">
            <v>00/00/0000</v>
          </cell>
        </row>
        <row r="652">
          <cell r="A652" t="str">
            <v>9990</v>
          </cell>
          <cell r="B652" t="str">
            <v>MISCELLANEOUS</v>
          </cell>
          <cell r="C652" t="str">
            <v>0808</v>
          </cell>
          <cell r="D652" t="str">
            <v>GENERAL GOVERNMENT</v>
          </cell>
          <cell r="E652" t="str">
            <v/>
          </cell>
          <cell r="F652" t="str">
            <v>0000</v>
          </cell>
          <cell r="G652" t="str">
            <v>0000</v>
          </cell>
          <cell r="H652" t="str">
            <v>0000</v>
          </cell>
          <cell r="I652" t="str">
            <v>0000</v>
          </cell>
          <cell r="J652" t="str">
            <v>12/16/1988</v>
          </cell>
          <cell r="K652" t="str">
            <v>00/00/0000</v>
          </cell>
        </row>
        <row r="653">
          <cell r="A653" t="str">
            <v>9998</v>
          </cell>
          <cell r="B653" t="str">
            <v>CONTROL SEC FOR BUDGET</v>
          </cell>
          <cell r="C653" t="str">
            <v>0808</v>
          </cell>
          <cell r="D653" t="str">
            <v>GENERAL GOVERNMENT</v>
          </cell>
          <cell r="E653" t="str">
            <v/>
          </cell>
          <cell r="F653" t="str">
            <v>0000</v>
          </cell>
          <cell r="G653" t="str">
            <v>0000</v>
          </cell>
          <cell r="H653" t="str">
            <v>0000</v>
          </cell>
          <cell r="I653" t="str">
            <v>0000</v>
          </cell>
          <cell r="J653" t="str">
            <v>07/11/2006</v>
          </cell>
          <cell r="K653" t="str">
            <v>00/00/0000</v>
          </cell>
        </row>
        <row r="654">
          <cell r="A654" t="str">
            <v>9999</v>
          </cell>
          <cell r="B654" t="str">
            <v>CONTROLLER'S USE-MEMO ENTRIES</v>
          </cell>
          <cell r="C654" t="str">
            <v>0808</v>
          </cell>
          <cell r="D654" t="str">
            <v>GENERAL GOVERNMENT</v>
          </cell>
          <cell r="E654" t="str">
            <v/>
          </cell>
          <cell r="F654" t="str">
            <v>0000</v>
          </cell>
          <cell r="G654" t="str">
            <v>0000</v>
          </cell>
          <cell r="H654" t="str">
            <v>0000</v>
          </cell>
          <cell r="I654" t="str">
            <v>0000</v>
          </cell>
          <cell r="J654" t="str">
            <v>09/13/2002</v>
          </cell>
          <cell r="K654" t="str">
            <v>00/00/0000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s://sco.ca.gov/sard_gasb_96_reporting_instructions.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96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sco.ca.gov/sard_gasb_96_reporting_instruction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DDAF-56E3-4B59-B934-8066656BEEBD}">
  <sheetPr>
    <tabColor theme="8" tint="-0.249977111117893"/>
    <pageSetUpPr fitToPage="1"/>
  </sheetPr>
  <dimension ref="A1:XFC50"/>
  <sheetViews>
    <sheetView showGridLines="0" tabSelected="1" zoomScale="95" zoomScaleNormal="95" workbookViewId="0">
      <selection activeCell="A2" sqref="A2"/>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0.7109375" customWidth="1"/>
    <col min="8" max="8" width="12.425781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1663</v>
      </c>
    </row>
    <row r="2" spans="1:10" ht="15" x14ac:dyDescent="0.25"/>
    <row r="3" spans="1:10" ht="15" x14ac:dyDescent="0.25">
      <c r="A3" s="196" t="s">
        <v>1582</v>
      </c>
      <c r="B3" s="197"/>
      <c r="C3" s="197"/>
      <c r="D3" s="197"/>
      <c r="E3" s="197"/>
      <c r="F3" s="197"/>
      <c r="G3" s="197"/>
      <c r="H3" s="197"/>
      <c r="I3" s="197"/>
      <c r="J3" s="197"/>
    </row>
    <row r="4" spans="1:10" ht="15" customHeight="1" x14ac:dyDescent="0.25">
      <c r="A4" s="247" t="s">
        <v>1660</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20"/>
      <c r="B6" s="220"/>
      <c r="C6" s="220"/>
      <c r="D6" s="220"/>
      <c r="E6" s="220"/>
      <c r="F6" s="220"/>
      <c r="G6" s="220"/>
      <c r="H6" s="220"/>
      <c r="I6" s="220"/>
      <c r="J6" s="220"/>
    </row>
    <row r="7" spans="1:10" ht="15" x14ac:dyDescent="0.25">
      <c r="A7" s="198" t="s">
        <v>1583</v>
      </c>
      <c r="B7" s="199"/>
      <c r="C7" s="199"/>
      <c r="D7" s="199"/>
      <c r="E7" s="199"/>
      <c r="F7" s="199"/>
      <c r="G7" s="199"/>
      <c r="H7" s="199"/>
      <c r="I7" s="199"/>
      <c r="J7" s="199"/>
    </row>
    <row r="8" spans="1:10" ht="15" x14ac:dyDescent="0.25">
      <c r="A8" s="200" t="s">
        <v>1584</v>
      </c>
      <c r="B8" s="201" t="s">
        <v>1642</v>
      </c>
      <c r="C8" s="202"/>
      <c r="D8" s="202"/>
      <c r="E8" s="202"/>
      <c r="F8" s="202"/>
      <c r="G8" s="202"/>
      <c r="H8" s="202"/>
      <c r="I8" s="202"/>
      <c r="J8" s="202"/>
    </row>
    <row r="9" spans="1:10" ht="15" x14ac:dyDescent="0.25">
      <c r="A9" s="200" t="s">
        <v>1584</v>
      </c>
      <c r="B9" s="251" t="s">
        <v>1652</v>
      </c>
      <c r="C9" s="251"/>
      <c r="D9" s="251"/>
      <c r="E9" s="251"/>
      <c r="F9" s="251"/>
      <c r="G9" s="251"/>
      <c r="H9" s="251"/>
      <c r="I9" s="251"/>
      <c r="J9" s="251"/>
    </row>
    <row r="10" spans="1:10" ht="15" x14ac:dyDescent="0.25">
      <c r="A10" s="200"/>
      <c r="B10" s="202"/>
      <c r="C10" s="252" t="s">
        <v>1653</v>
      </c>
      <c r="D10" s="252"/>
      <c r="E10" s="252"/>
      <c r="F10" s="252"/>
      <c r="G10" s="252"/>
      <c r="H10" s="252"/>
      <c r="I10" s="252"/>
      <c r="J10" s="252"/>
    </row>
    <row r="11" spans="1:10" ht="15" x14ac:dyDescent="0.25">
      <c r="A11" s="200" t="s">
        <v>1584</v>
      </c>
      <c r="B11" s="201" t="s">
        <v>1664</v>
      </c>
      <c r="C11" s="202"/>
      <c r="D11" s="202"/>
      <c r="E11" s="202"/>
      <c r="F11" s="202"/>
      <c r="G11" s="202"/>
      <c r="H11" s="202"/>
      <c r="I11" s="202"/>
      <c r="J11" s="202"/>
    </row>
    <row r="12" spans="1:10" ht="15" x14ac:dyDescent="0.25">
      <c r="A12" s="200" t="s">
        <v>1584</v>
      </c>
      <c r="B12" s="201" t="s">
        <v>1585</v>
      </c>
      <c r="C12" s="202"/>
      <c r="D12" s="202"/>
      <c r="E12" s="202"/>
      <c r="F12" s="202"/>
      <c r="G12" s="202"/>
      <c r="H12" s="202"/>
      <c r="I12" s="202"/>
      <c r="J12" s="202"/>
    </row>
    <row r="13" spans="1:10" ht="15" x14ac:dyDescent="0.25">
      <c r="A13" s="200"/>
      <c r="B13" s="201"/>
      <c r="C13" s="202"/>
      <c r="D13" s="202"/>
      <c r="E13" s="202"/>
      <c r="F13" s="202"/>
      <c r="G13" s="202"/>
      <c r="H13" s="202"/>
      <c r="I13" s="202"/>
      <c r="J13" s="202"/>
    </row>
    <row r="14" spans="1:10" s="248" customFormat="1" ht="15" x14ac:dyDescent="0.25">
      <c r="A14" s="248" t="s">
        <v>1654</v>
      </c>
    </row>
    <row r="15" spans="1:10" ht="15" x14ac:dyDescent="0.25">
      <c r="A15" s="203"/>
      <c r="B15" s="202"/>
      <c r="C15" s="202"/>
      <c r="D15" s="202"/>
      <c r="E15" s="202"/>
      <c r="F15" s="202"/>
      <c r="G15" s="202"/>
      <c r="H15" s="202"/>
      <c r="I15" s="202"/>
      <c r="J15" s="202"/>
    </row>
    <row r="16" spans="1:10" ht="15" x14ac:dyDescent="0.25">
      <c r="A16" s="196" t="s">
        <v>1586</v>
      </c>
      <c r="B16" s="197"/>
      <c r="C16" s="197"/>
      <c r="D16" s="197"/>
      <c r="E16" s="197"/>
      <c r="F16" s="197"/>
      <c r="G16" s="197"/>
      <c r="H16" s="197"/>
      <c r="I16" s="197"/>
      <c r="J16" s="197"/>
    </row>
    <row r="17" spans="1:10" ht="15" x14ac:dyDescent="0.25">
      <c r="A17" s="200" t="s">
        <v>1584</v>
      </c>
      <c r="B17" s="201" t="s">
        <v>1655</v>
      </c>
      <c r="C17" s="202"/>
    </row>
    <row r="18" spans="1:10" s="202" customFormat="1" ht="15" x14ac:dyDescent="0.25">
      <c r="A18" s="200" t="s">
        <v>1584</v>
      </c>
      <c r="B18" s="201" t="s">
        <v>1661</v>
      </c>
    </row>
    <row r="19" spans="1:10" ht="15" customHeight="1" x14ac:dyDescent="0.25">
      <c r="A19" s="200" t="s">
        <v>1584</v>
      </c>
      <c r="B19" s="201" t="s">
        <v>1597</v>
      </c>
      <c r="C19" s="204"/>
      <c r="D19" s="204"/>
      <c r="E19" s="204"/>
      <c r="F19" s="204"/>
      <c r="G19" s="204"/>
      <c r="H19" s="204"/>
      <c r="I19" s="204"/>
      <c r="J19" s="204"/>
    </row>
    <row r="20" spans="1:10" ht="15" x14ac:dyDescent="0.25">
      <c r="A20" s="205"/>
    </row>
    <row r="21" spans="1:10" s="249" customFormat="1" ht="15" x14ac:dyDescent="0.25">
      <c r="A21" s="249" t="s">
        <v>1662</v>
      </c>
    </row>
    <row r="22" spans="1:10" ht="15" x14ac:dyDescent="0.25">
      <c r="A22" s="205"/>
    </row>
    <row r="23" spans="1:10" ht="14.25" customHeight="1" x14ac:dyDescent="0.25">
      <c r="A23" s="196" t="s">
        <v>1656</v>
      </c>
      <c r="B23" s="197"/>
      <c r="C23" s="197"/>
      <c r="D23" s="197"/>
      <c r="E23" s="197"/>
      <c r="F23" s="197"/>
      <c r="G23" s="197"/>
      <c r="H23" s="197"/>
      <c r="I23" s="197"/>
      <c r="J23" s="197"/>
    </row>
    <row r="24" spans="1:10" ht="14.25" customHeight="1" x14ac:dyDescent="0.25">
      <c r="A24" s="207"/>
    </row>
    <row r="25" spans="1:10" ht="15" x14ac:dyDescent="0.25">
      <c r="A25" s="205"/>
      <c r="C25" s="208">
        <f>'Example 1 Modification Input'!E21</f>
        <v>102651.68496423023</v>
      </c>
      <c r="D25" t="s">
        <v>1587</v>
      </c>
    </row>
    <row r="26" spans="1:10" ht="15" x14ac:dyDescent="0.25">
      <c r="A26" s="205"/>
      <c r="B26" s="3" t="s">
        <v>1588</v>
      </c>
      <c r="C26" s="208">
        <f>'Example 1 Modification Input'!E16</f>
        <v>-7.3784342425691463E-12</v>
      </c>
      <c r="D26" t="s">
        <v>1589</v>
      </c>
    </row>
    <row r="27" spans="1:10" ht="15.75" thickBot="1" x14ac:dyDescent="0.3">
      <c r="A27" s="205"/>
      <c r="B27" s="209"/>
      <c r="C27" s="210">
        <f>C25-C26</f>
        <v>102651.68496423024</v>
      </c>
      <c r="D27" s="211" t="s">
        <v>1590</v>
      </c>
      <c r="E27" s="212"/>
      <c r="F27" s="211"/>
    </row>
    <row r="28" spans="1:10" ht="15.75" thickTop="1" x14ac:dyDescent="0.25">
      <c r="A28" s="205"/>
    </row>
    <row r="29" spans="1:10" ht="15" x14ac:dyDescent="0.25">
      <c r="A29" s="206" t="s">
        <v>1598</v>
      </c>
    </row>
    <row r="30" spans="1:10" ht="15" x14ac:dyDescent="0.25">
      <c r="A30" s="205"/>
    </row>
    <row r="31" spans="1:10" ht="15" x14ac:dyDescent="0.25">
      <c r="A31" s="196" t="s">
        <v>1657</v>
      </c>
      <c r="B31" s="197"/>
      <c r="C31" s="197"/>
      <c r="D31" s="197"/>
      <c r="E31" s="197"/>
      <c r="F31" s="197"/>
      <c r="G31" s="197"/>
      <c r="H31" s="197"/>
      <c r="I31" s="197"/>
      <c r="J31" s="197"/>
    </row>
    <row r="32" spans="1:10" ht="15" x14ac:dyDescent="0.25">
      <c r="A32" s="250" t="s">
        <v>1591</v>
      </c>
      <c r="B32" s="250"/>
      <c r="C32" s="250"/>
      <c r="D32" s="250"/>
      <c r="E32" s="250"/>
      <c r="F32" s="250"/>
      <c r="G32" s="250"/>
      <c r="H32" s="250"/>
      <c r="I32" s="250"/>
      <c r="J32" s="250"/>
    </row>
    <row r="33" spans="1:10" ht="15" x14ac:dyDescent="0.25">
      <c r="A33" s="250"/>
      <c r="B33" s="250"/>
      <c r="C33" s="250"/>
      <c r="D33" s="250"/>
      <c r="E33" s="250"/>
      <c r="F33" s="250"/>
      <c r="G33" s="250"/>
      <c r="H33" s="250"/>
      <c r="I33" s="250"/>
      <c r="J33" s="250"/>
    </row>
    <row r="34" spans="1:10" ht="15" x14ac:dyDescent="0.25">
      <c r="A34" s="205"/>
      <c r="C34" s="208">
        <f>'Example 1 Modification Input'!E18</f>
        <v>16496.939884561943</v>
      </c>
      <c r="D34" t="s">
        <v>1592</v>
      </c>
    </row>
    <row r="35" spans="1:10" ht="15" x14ac:dyDescent="0.25">
      <c r="A35" s="205"/>
      <c r="B35" s="3" t="s">
        <v>1593</v>
      </c>
      <c r="C35" s="213">
        <f>C27</f>
        <v>102651.68496423024</v>
      </c>
      <c r="D35" s="211" t="s">
        <v>1601</v>
      </c>
      <c r="E35" s="211"/>
      <c r="F35" s="211"/>
      <c r="G35" s="211"/>
      <c r="H35" s="211"/>
    </row>
    <row r="36" spans="1:10" ht="15.75" thickBot="1" x14ac:dyDescent="0.3">
      <c r="A36" s="205"/>
      <c r="B36" s="209"/>
      <c r="C36" s="214">
        <f>+C34+C35</f>
        <v>119148.62484879218</v>
      </c>
      <c r="D36" t="s">
        <v>1594</v>
      </c>
    </row>
    <row r="37" spans="1:10" ht="15.75" thickTop="1" x14ac:dyDescent="0.25">
      <c r="A37" s="205"/>
      <c r="C37" s="208"/>
    </row>
    <row r="38" spans="1:10" ht="15" x14ac:dyDescent="0.25">
      <c r="A38" s="206" t="s">
        <v>1598</v>
      </c>
      <c r="C38" s="208"/>
    </row>
    <row r="39" spans="1:10" ht="15" x14ac:dyDescent="0.25">
      <c r="A39" s="206"/>
      <c r="C39" s="208"/>
    </row>
    <row r="40" spans="1:10" ht="15" x14ac:dyDescent="0.25">
      <c r="A40" s="196" t="s">
        <v>1658</v>
      </c>
      <c r="B40" s="197"/>
      <c r="C40" s="215"/>
      <c r="D40" s="197"/>
      <c r="E40" s="197"/>
      <c r="F40" s="197"/>
      <c r="G40" s="197"/>
      <c r="H40" s="197"/>
      <c r="I40" s="197"/>
      <c r="J40" s="197"/>
    </row>
    <row r="41" spans="1:10" ht="15" x14ac:dyDescent="0.25">
      <c r="A41" s="206"/>
      <c r="C41" s="208"/>
    </row>
    <row r="42" spans="1:10" ht="15" x14ac:dyDescent="0.25">
      <c r="A42" s="206"/>
      <c r="C42" s="208">
        <f>'Example 1 Modification Input'!E17</f>
        <v>70111.994509388416</v>
      </c>
      <c r="D42" t="s">
        <v>1595</v>
      </c>
    </row>
    <row r="43" spans="1:10" ht="15" x14ac:dyDescent="0.25">
      <c r="A43" s="206"/>
      <c r="B43" s="3" t="s">
        <v>1593</v>
      </c>
      <c r="C43" s="208">
        <f>'Example 1 Modification Input'!E23</f>
        <v>119148.62484879218</v>
      </c>
      <c r="D43" t="s">
        <v>1594</v>
      </c>
    </row>
    <row r="44" spans="1:10" ht="15.75" thickBot="1" x14ac:dyDescent="0.3">
      <c r="A44" s="206"/>
      <c r="B44" s="209"/>
      <c r="C44" s="214">
        <f>+C42+C43</f>
        <v>189260.61935818061</v>
      </c>
      <c r="D44" t="s">
        <v>1596</v>
      </c>
    </row>
    <row r="45" spans="1:10" ht="15.75" thickTop="1" x14ac:dyDescent="0.25">
      <c r="A45" s="206"/>
    </row>
    <row r="46" spans="1:10" ht="15" hidden="1" x14ac:dyDescent="0.25">
      <c r="A46" s="206"/>
    </row>
    <row r="47" spans="1:10" ht="15" hidden="1" x14ac:dyDescent="0.25">
      <c r="A47" s="206"/>
    </row>
    <row r="48" spans="1:10" ht="15" hidden="1" x14ac:dyDescent="0.25">
      <c r="A48" s="206"/>
    </row>
    <row r="49" spans="1:1" ht="15" hidden="1" x14ac:dyDescent="0.25">
      <c r="A49" s="206"/>
    </row>
    <row r="50" spans="1:1" ht="15" hidden="1" x14ac:dyDescent="0.25">
      <c r="A50" s="206"/>
    </row>
  </sheetData>
  <sheetProtection sheet="1" objects="1" scenarios="1" formatColumns="0" formatRows="0" insertColumns="0" insertRows="0" sort="0" autoFilter="0" pivotTables="0"/>
  <mergeCells count="6">
    <mergeCell ref="A4:J5"/>
    <mergeCell ref="A14:XFD14"/>
    <mergeCell ref="A21:XFD21"/>
    <mergeCell ref="A32:J33"/>
    <mergeCell ref="B9:J9"/>
    <mergeCell ref="C10:J10"/>
  </mergeCells>
  <pageMargins left="0.7" right="0.7"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7BF4E-5419-469B-849A-0DD7F11F06E1}">
  <sheetPr>
    <tabColor theme="9" tint="-0.249977111117893"/>
    <pageSetUpPr fitToPage="1"/>
  </sheetPr>
  <dimension ref="A1:XFC85"/>
  <sheetViews>
    <sheetView zoomScale="75" zoomScaleNormal="75" workbookViewId="0">
      <selection activeCell="A11" sqref="A11"/>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2 Modification Input'!$E$6</f>
        <v>SaaS Subscription</v>
      </c>
      <c r="F2" s="321"/>
      <c r="G2" s="321"/>
    </row>
    <row r="3" spans="1:11" ht="18.75" customHeight="1" x14ac:dyDescent="0.25">
      <c r="B3" s="322" t="s">
        <v>1451</v>
      </c>
      <c r="C3" s="323"/>
      <c r="D3" s="324"/>
      <c r="E3" s="316" t="str">
        <f>'Example 2 Modification Input'!E9</f>
        <v>1234</v>
      </c>
      <c r="F3" s="317"/>
      <c r="G3" s="318"/>
    </row>
    <row r="4" spans="1:11" ht="18.75" customHeight="1" x14ac:dyDescent="0.25">
      <c r="B4" s="110" t="s">
        <v>1491</v>
      </c>
      <c r="C4" s="111"/>
      <c r="D4" s="112"/>
      <c r="E4" s="316" t="str">
        <f>IFERROR(IF('Example 2 Modification Input'!E11="Yes","Proprietary Fund",VLOOKUP(E3,GAAP02Aindex!$A$2:$K$654,4,FALSE)),"Unidentified")</f>
        <v>Unidentified</v>
      </c>
      <c r="F4" s="317"/>
      <c r="G4" s="318"/>
    </row>
    <row r="5" spans="1:11" ht="18.75" customHeight="1" x14ac:dyDescent="0.25">
      <c r="B5" s="322" t="s">
        <v>1452</v>
      </c>
      <c r="C5" s="323"/>
      <c r="D5" s="324"/>
      <c r="E5" s="336">
        <f>'Example 2 Modification Input'!E10</f>
        <v>4321</v>
      </c>
      <c r="F5" s="336"/>
      <c r="G5" s="336"/>
    </row>
    <row r="6" spans="1:11" ht="18.75" customHeight="1" x14ac:dyDescent="0.25">
      <c r="B6" s="320" t="s">
        <v>1470</v>
      </c>
      <c r="C6" s="320"/>
      <c r="D6" s="320"/>
      <c r="E6" s="321" t="str">
        <f>'Example 2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2 Modification Input'!$K$22="FI$Cal","Dr: 1624100 - Right-to-Use SBITA - Amortizable",
IF('Example 2 Modification Input'!$K$22="Non-FI$Cal", "Dr: Acct 0480 - RIGHT-TO-USE SBITA - AMORTIZABLE","Please complete rows 5 and 14 of the input sheet."))</f>
        <v>Dr: Acct 0480 - RIGHT-TO-USE SBITA - AMORTIZABLE</v>
      </c>
      <c r="C18" s="74"/>
      <c r="D18" s="74"/>
      <c r="E18" s="74"/>
      <c r="F18" s="142"/>
      <c r="G18" s="142"/>
      <c r="H18" s="141"/>
      <c r="I18" s="141"/>
      <c r="J18" s="142">
        <f>IF(OR('Example 2 Modification Input'!$E$15="Yes",'Example 2 Modification Input'!$E$15="No"),'Example 2 Modification Input'!$N$25,IF('Example 2 Modification Input'!$J$28='Example 2 Modification Output'!$E$7,0,'Example 2 Modification Input'!$N$25))</f>
        <v>229079.45271610466</v>
      </c>
      <c r="K18" s="142"/>
    </row>
    <row r="19" spans="1:19" ht="18.75" customHeight="1" x14ac:dyDescent="0.2">
      <c r="B19" s="74" t="str">
        <f>IF('Example 2 Modification Input'!$K$22="FI$Cal","Dr: 390XXXXXX - Fund Balance",IF('Example 2 Modification Input'!$K$22="Non-FI$Cal", "Dr: Acct 0950 - BEGINNING FUND BALANCE","Please complete the input sheet fully."))</f>
        <v>Dr: Acct 0950 - BEGINNING FUND BALANCE</v>
      </c>
      <c r="C19" s="74"/>
      <c r="D19" s="74"/>
      <c r="E19" s="74"/>
      <c r="F19" s="142"/>
      <c r="G19" s="142"/>
      <c r="H19" s="141"/>
      <c r="I19" s="141"/>
      <c r="J19" s="142">
        <f>IF('Example 2 Modification Input'!$E$15="Yes",0,IF(AND($E$8&lt;&gt;'Drop-down menus'!$P$2,$J$18&lt;($K$21+$K$22)),($K$21+$K$22)-$J$18,0))</f>
        <v>1281.7446681649599</v>
      </c>
      <c r="K19" s="142"/>
    </row>
    <row r="20" spans="1:19" ht="18.75" customHeight="1" x14ac:dyDescent="0.2">
      <c r="B20" s="74" t="str">
        <f>IF('Example 2 Modification Input'!$K$22="FI$Cal","Dr: 390XXXXXX - Fund Balance",IF('Example 2 Modification Input'!$K$22="Non-FI$Cal", "Dr: Acct 0952 - BEG FB ADJ/PRIOR PERIOD ADJUSTMENT","Please complete the input sheet fully."))</f>
        <v>Dr: Acct 0952 - BEG FB ADJ/PRIOR PERIOD ADJUSTMENT</v>
      </c>
      <c r="C20" s="74"/>
      <c r="D20" s="74"/>
      <c r="E20" s="74"/>
      <c r="F20" s="142"/>
      <c r="G20" s="142"/>
      <c r="H20" s="141"/>
      <c r="I20" s="141"/>
      <c r="J20" s="142">
        <f>IF('Example 2 Modification Input'!$E$15="Yes",0,IF(AND($E$8='Drop-down menus'!$P$2,$J$18&lt;($K$21+$K$22)),($K$21+$K$22)-$J$18,0))</f>
        <v>0</v>
      </c>
      <c r="K20" s="142"/>
    </row>
    <row r="21" spans="1:19" ht="18.75" customHeight="1" x14ac:dyDescent="0.2">
      <c r="B21" s="74"/>
      <c r="C21" s="74" t="str">
        <f>IF('Example 2 Modification Input'!$K$22="FI$Cal","Cr: 1624190 - Accumulated Amortization - Right-to-Use SBITA",IF('Example 2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2 Modification Input'!$E$15="Yes",'Example 2 Modification Input'!$E$15="No"),'Example 2 Modification Input'!$M$25,IF('Example 2 Modification Input'!$J$28='Example 2 Modification Output'!$E$7,0,'Example 2 Modification Input'!$M$25))</f>
        <v>42952.397384269629</v>
      </c>
    </row>
    <row r="22" spans="1:19" ht="18.75" customHeight="1" x14ac:dyDescent="0.25">
      <c r="B22" s="79"/>
      <c r="C22" s="74" t="str">
        <f>IF('Example 2 Modification Input'!$K$22="FI$Cal","Cr: 2590180 - Right-to-Use SBITA Liability - Noncurrent (GAAP)",IF('Example 2 Modification Input'!$K$22="Non-FI$Cal", "Cr: Acct 0674 - RIGHT-TO-USE SBITA LIABILITY","Please complete the input sheet fully."))</f>
        <v>Cr: Acct 0674 - RIGHT-TO-USE SBITA LIABILITY</v>
      </c>
      <c r="D22" s="74"/>
      <c r="E22" s="74"/>
      <c r="F22" s="142"/>
      <c r="G22" s="142"/>
      <c r="H22" s="141"/>
      <c r="I22" s="141"/>
      <c r="J22" s="142"/>
      <c r="K22" s="142">
        <f>ROUND(IF(OR('Example 2 Modification Input'!$E$15="Yes",'Example 2 Modification Input'!$E$15="No"),'Example 2 Modification Input'!$L$25,IF('Example 2 Modification Input'!$J$28='Example 2 Modification Output'!$E$7,0,'Example 2 Modification Input'!$L$25)),2)</f>
        <v>187408.8</v>
      </c>
    </row>
    <row r="23" spans="1:19" ht="18.75" customHeight="1" x14ac:dyDescent="0.25">
      <c r="B23" s="79"/>
      <c r="C23" s="74" t="str">
        <f>IF('Example 2 Modification Input'!$K$22="FI$Cal","Cr: 390XXXXXX - Fund Balance",IF('Example 2 Modification Input'!$K$22="Non-FI$Cal", "Cr: Acct 0950 - BEGINNING FUND BALANCE","Please complete the input sheet fully."))</f>
        <v>Cr: Acct 0950 - BEGINNING FUND BALANCE</v>
      </c>
      <c r="D23" s="74"/>
      <c r="E23" s="74"/>
      <c r="F23" s="142"/>
      <c r="G23" s="142"/>
      <c r="H23" s="141"/>
      <c r="I23" s="141"/>
      <c r="J23" s="142"/>
      <c r="K23" s="142">
        <f>IF('Example 2 Modification Input'!$E$15="Yes",0,IF(AND($E$8&lt;&gt;'Drop-down menus'!$P$2,($K$21+$K$22)&lt;J18),$J$18-($K$21+$K$22),0))</f>
        <v>0</v>
      </c>
    </row>
    <row r="24" spans="1:19" ht="18.75" customHeight="1" x14ac:dyDescent="0.25">
      <c r="B24" s="79"/>
      <c r="C24" s="74" t="str">
        <f>IF('Example 2 Modification Input'!$K$22="FI$Cal","Cr: 390XXXXXX - Fund Balance",IF('Example 2 Modification Input'!$K$22="Non-FI$Cal", "Cr: Acct 0952 - BEG FB ADJ/PRIOR PERIOD ADJUSTMENT","Please complete the input sheet fully."))</f>
        <v>Cr: Acct 0952 - BEG FB ADJ/PRIOR PERIOD ADJUSTMENT</v>
      </c>
      <c r="D24" s="74"/>
      <c r="E24" s="74"/>
      <c r="F24" s="142"/>
      <c r="G24" s="142"/>
      <c r="H24" s="141"/>
      <c r="I24" s="141"/>
      <c r="J24" s="142"/>
      <c r="K24" s="142">
        <f>IF('Example 2 Modification Input'!$E$15="Yes",($J$18-$K$22),IF(AND($E$8='Drop-down menus'!$P$2,($K$21+$K$22)&lt;$J$18),$J$18-($K$21+$K$22),0))</f>
        <v>0</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2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2 Modification Input'!$K$22="FI$Cal","Cr: 4598400 - Lease &amp; Other Financing Proceeds",IF('Example 2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2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2 Modification Input'!$K$22="FI$Cal","Dr: 1624100 - Right-to-Use SBITA - Amortizable",
IF('Example 2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2 Modification Input'!$K$22="FI$Cal","Dr: 4598400 - Lease &amp; Other Financing Proceeds",IF('Example 2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2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2 Modification Input'!$K$22="FI$Cal","Cr: 2590180 - Right-to-Use SBITA Liability - Noncurrent (GAAP)",IF('Example 2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2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2 Modification Input'!$K$22="Non-FI$Cal","Dr: Acct 0875 - DEPRECIATION/AMORTIZATION","Dr: 5424920 - Amortization - Right-to-Use SBITA"))</f>
        <v>Dr: Acct 0875 - DEPRECIATION/AMORTIZATION</v>
      </c>
      <c r="C41" s="74"/>
      <c r="D41" s="74"/>
      <c r="E41" s="74"/>
      <c r="F41" s="142"/>
      <c r="G41" s="142"/>
      <c r="H41" s="141"/>
      <c r="I41" s="141"/>
      <c r="J41" s="78">
        <f>IF('Example 2 Modification Input'!$E$15="Yes",0,IF('Example 2 Modification Input'!$J$28=$E$7,SUMIFS('Example 2 Modification Input'!$G$32:$G$1243,'Example 2 Modification Input'!$J$32:$J$1243,'Example 2 Modification Output'!$E$7)+'Example 2 Modification Input'!$F$20,SUMIFS('Example 2 Modification Input'!$G$32:$G$1243,'Example 2 Modification Input'!$J$32:$J$1243,'Example 2 Modification Output'!$E$7)))</f>
        <v>57642.717012213208</v>
      </c>
      <c r="K41" s="142"/>
    </row>
    <row r="42" spans="1:15" ht="18.75" customHeight="1" x14ac:dyDescent="0.25">
      <c r="B42" s="79"/>
      <c r="C42" s="74" t="str">
        <f>IF('Example 2 Modification Input'!$K$22="FI$Cal","Cr: 1624190 - Accumulated Amortization - Right-to-Use SBITA",IF('Example 2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57642.717012213208</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J44" s="72"/>
      <c r="K44" s="72"/>
      <c r="L44" s="75"/>
      <c r="M44" s="76"/>
    </row>
    <row r="45" spans="1:15" ht="18.75" customHeight="1" x14ac:dyDescent="0.2">
      <c r="B45" s="74" t="str">
        <f>IF('Example 2 Modification Input'!$K$22="FI$Cal","Dr: 5420488 - Debt Service - Principal - SBITA",
IF('Example 2 Modification Input'!$K$22="Non-FI$Cal", "Dr: Acct 0848 - DEBT SERVICE - PRINCIPAL LEASES","Please select either FI$Cal or non-FI$Cal in the input sheet"))</f>
        <v>Dr: Acct 0848 - DEBT SERVICE - PRINCIPAL LEASES</v>
      </c>
      <c r="C45" s="74"/>
      <c r="D45" s="74"/>
      <c r="E45" s="74"/>
      <c r="F45" s="78"/>
      <c r="G45" s="78"/>
      <c r="H45" s="141"/>
      <c r="I45" s="71"/>
      <c r="J45" s="145">
        <f>ROUND(IF('Example 2 Modification Input'!$E$15="Yes",0,IF('Example 2 Modification Input'!$J$28=$E$7,SUMIFS('Example 2 Modification Input'!$E$32:$E$1243,'Example 2 Modification Input'!$J$32:$J$1243,'Example 2 Modification Output'!$E$7)+'Example 2 Modification Input'!$E$20,SUMIFS('Example 2 Modification Input'!$E$32:$E$1243,'Example 2 Modification Input'!$J$32:$J$1243,'Example 2 Modification Output'!$E$7))),2)</f>
        <v>57738.9</v>
      </c>
      <c r="K45" s="78"/>
      <c r="L45" s="74"/>
      <c r="M45" s="74"/>
      <c r="O45" s="73"/>
    </row>
    <row r="46" spans="1:15" ht="18.75" customHeight="1" x14ac:dyDescent="0.2">
      <c r="B46" s="74" t="str">
        <f>IF('Example 2 Modification Input'!$K$22="FI$Cal","Dr: 5420098 - Debt Service - Interest - SBITA",
IF('Example 2 Modification Input'!$K$22="Non-FI$Cal",
IF('Example 2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2 Modification Input'!$E$15="Yes",0,IF('Example 2 Modification Input'!$J$28=$E$7,SUMIFS('Example 2 Modification Input'!$D$32:$D$1243,'Example 2 Modification Input'!$J$32:$J$1243,'Example 2 Modification Output'!$E$7)+'Example 2 Modification Input'!$D$20,SUMIFS('Example 2 Modification Input'!$D$32:$D$1243,'Example 2 Modification Input'!$J$32:$J$1243,'Example 2 Modification Output'!$E$7))),2)</f>
        <v>2261.1</v>
      </c>
      <c r="K46" s="78"/>
      <c r="L46" s="74"/>
      <c r="M46" s="74"/>
      <c r="O46" s="73"/>
    </row>
    <row r="47" spans="1:15" ht="18.75" customHeight="1" x14ac:dyDescent="0.25">
      <c r="B47" s="79"/>
      <c r="C47" s="74" t="str">
        <f>IF('Example 2 Modification Input'!$K$22="Non-FI$Cal",VLOOKUP($E$4,'Drop-down menus'!$T$1:$W$10,4,FALSE),"Cr: 5346350 - Information Technology Services - Subscription")</f>
        <v>Cr: Acct 0XXX - FUNCTIONAL EXPENSE</v>
      </c>
      <c r="D47" s="74"/>
      <c r="E47" s="74"/>
      <c r="F47" s="78"/>
      <c r="G47" s="78"/>
      <c r="H47" s="141"/>
      <c r="I47" s="141"/>
      <c r="J47" s="78"/>
      <c r="K47" s="78">
        <f>SUM(J45:J46)</f>
        <v>60000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2 Modification Input'!$K$22="FI$Cal","Dr: 2590180 - Right-to-Use SBITA Liability - Noncurrent (GAAP)",
IF('Example 2 Modification Input'!$K$22="Non-FI$Cal", "Dr: Acct 0674 - RIGHT-TO-USE SBITA LIABILITY","Please complete the input sheet fully"))</f>
        <v>Dr: Acct 0674 - RIGHT-TO-USE SBITA LIABILITY</v>
      </c>
      <c r="C50" s="74"/>
      <c r="D50" s="74"/>
      <c r="E50" s="74"/>
      <c r="F50" s="142"/>
      <c r="G50" s="142"/>
      <c r="H50" s="141"/>
      <c r="I50" s="141"/>
      <c r="J50" s="142">
        <f>K51</f>
        <v>57738.9</v>
      </c>
      <c r="K50" s="142"/>
      <c r="O50" s="73"/>
    </row>
    <row r="51" spans="1:15" ht="18.75" customHeight="1" x14ac:dyDescent="0.25">
      <c r="B51" s="79"/>
      <c r="C51" s="74" t="str">
        <f>IF('Example 2 Modification Input'!$K$22="FI$Cal","Cr: 5420488 - Debt Service - Principal - SBITA",IF('Example 2 Modification Input'!$K$22="Non-FI$Cal", "Cr: Acct 0848 -  DEBT SERV-PRINCIPAL (GAAP ADJ)","Cr: Acct 0848 -  DEBT SERV-PRINCIPAL (GAAP ADJ)"))</f>
        <v>Cr: Acct 0848 -  DEBT SERV-PRINCIPAL (GAAP ADJ)</v>
      </c>
      <c r="D51" s="74"/>
      <c r="E51" s="74"/>
      <c r="F51" s="142"/>
      <c r="G51" s="142"/>
      <c r="H51" s="141"/>
      <c r="I51" s="141"/>
      <c r="J51" s="142"/>
      <c r="K51" s="142">
        <f>J45</f>
        <v>57738.9</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2 Modification Input'!$K$22="FI$Cal","Dr: 2590180 - Right-to-Use SBITA Liability - Noncurrent (GAAP)",
IF('Example 2 Modification Input'!$K$22="Non-FI$Cal", "Dr: Acct 0674 - RIGHT-TO-USE SBITA LIABILITY","Please select either FI$Cal or non-FI$Cal in the input sheet"))</f>
        <v>Dr: Acct 0674 - RIGHT-TO-USE SBITA LIABILITY</v>
      </c>
      <c r="C54" s="74"/>
      <c r="D54" s="74"/>
      <c r="E54" s="74"/>
      <c r="F54" s="142"/>
      <c r="G54" s="142"/>
      <c r="H54" s="141"/>
      <c r="I54" s="141"/>
      <c r="J54" s="143">
        <f>K55</f>
        <v>44510.81</v>
      </c>
      <c r="K54" s="142"/>
      <c r="L54" s="74"/>
      <c r="M54" s="80"/>
      <c r="O54" s="73"/>
    </row>
    <row r="55" spans="1:15" ht="18.75" customHeight="1" x14ac:dyDescent="0.25">
      <c r="B55" s="79"/>
      <c r="C55" s="74" t="str">
        <f>IF('Example 2 Modification Input'!$K$22="FI$Cal","Cr: 2090955 - Right-to-Use SBITA Liability - Current (GAAP)",IF('Example 2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2 Modification Input'!$E$15="Yes"),0,IF(OR('Example 2 Modification Input'!$E$15="Yes",$E$7&lt;'Example 2 Modification Input'!$J$28),0,SUM(INDEX('Example 2 Modification Input'!$A$32:$E$1243,MATCH(DATE(RIGHT($E$7,4),7,1),'Example 2 Modification Input'!$A$32:$A$1243),5):INDEX('Example 2 Modification Input'!$A$32:$E$1243,MATCH(DATE(RIGHT($E$7,4)+1,6,1),'Example 2 Modification Input'!$A$32:$A$1243),5)))),2)</f>
        <v>44510.81</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2 Modification Input'!$K$22="FI$Cal","Dr: 1624190 - Accumulated Amortization - Right-to-Use SBITA",IF('Example 2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2 Modification Input'!$E$15="Yes",0,'Example 2 Modification Input'!M28)</f>
        <v>0</v>
      </c>
      <c r="K61" s="142"/>
    </row>
    <row r="62" spans="1:15" ht="18.75" customHeight="1" x14ac:dyDescent="0.2">
      <c r="A62" s="91"/>
      <c r="B62" s="144"/>
      <c r="C62" s="74" t="str">
        <f>IF('Example 2 Modification Input'!$K$22="FI$Cal","Cr: 1624100 - Right-to-Use SBITA – Amortizable",
IF('Example 2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2 Modification Input'!$K$22="FI$Cal","Dr: 2590180 - Right-to-Use SBITA Liability - Noncurrent (GAAP)",IF('Example 2 Modification Input'!$K$22="Non-FI$Cal", "Dr: Acct 0674 - RIGHT-TO-USE SBITA LIABILITY","Please complete the input sheet fully."))</f>
        <v>Dr: Acct 0674 - RIGHT-TO-USE SBITA LIABILITY</v>
      </c>
      <c r="C66" s="74"/>
      <c r="D66" s="74"/>
      <c r="E66" s="74"/>
      <c r="F66" s="142"/>
      <c r="G66" s="142"/>
      <c r="H66" s="141"/>
      <c r="I66" s="141"/>
      <c r="J66" s="142">
        <f>IF(AND('Example 2 Modification Input'!$E$15="Yes",'Example 2 Modification Input'!$F$15=$E$7),'Example 2 Modification Input'!$E$16,IF('Example 2 Modification Input'!$E$22&lt;0,'Example 2 Modification Input'!$N$28,0))</f>
        <v>85159.08710216514</v>
      </c>
      <c r="K66" s="142"/>
    </row>
    <row r="67" spans="1:11" ht="18.75" customHeight="1" x14ac:dyDescent="0.2">
      <c r="B67" s="74" t="str">
        <f>IF('Example 2 Modification Input'!$K$22="FI$Cal","Dr: 1624190 - Accumulated Amortization - Right-to-Use SBITA",IF('Example 2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2 Modification Input'!$E$15="Yes",'Example 2 Modification Input'!$F$15=$E$7),'Example 2 Modification Input'!$E$17,0)</f>
        <v>0</v>
      </c>
      <c r="K67" s="142"/>
    </row>
    <row r="68" spans="1:11" ht="18.75" customHeight="1" x14ac:dyDescent="0.2">
      <c r="B68" s="74" t="str">
        <f>IF('Example 2 Modification Input'!$K$22="Non-FI$Cal",VLOOKUP($E$4,'Drop-down menus'!$T$1:$W$10,3,FALSE),"Dr: 5346350 - Information Technology Services - Subscription")</f>
        <v>Dr: Acct 0XXX - FUNCTIONAL EXPENSE</v>
      </c>
      <c r="C68" s="74"/>
      <c r="D68" s="74"/>
      <c r="E68" s="74"/>
      <c r="F68" s="142"/>
      <c r="G68" s="142"/>
      <c r="H68" s="141"/>
      <c r="I68" s="141"/>
      <c r="J68" s="142">
        <f>IF('Example 2 Modification Input'!$E$15="No",0,IF($J$66+$J$67&gt;$K$69,0,$K$69-$J$66-$J$67))</f>
        <v>0</v>
      </c>
      <c r="K68" s="142"/>
    </row>
    <row r="69" spans="1:11" ht="18.75" customHeight="1" x14ac:dyDescent="0.25">
      <c r="B69" s="79"/>
      <c r="C69" s="141" t="str">
        <f>IF('Example 2 Modification Input'!$K$22="FI$Cal","Cr: 1624100 - Right-to-Use SBITA - Amortizable",
IF('Example 2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2 Modification Input'!$E$15="Yes",'Example 2 Modification Input'!$F$15=$E$7),'Example 2 Modification Input'!$E$24,IF('Example 2 Modification Input'!$E$22&lt;0,'Example 2 Modification Input'!$N$28,0))</f>
        <v>85159.08710216514</v>
      </c>
    </row>
    <row r="70" spans="1:11" ht="18.75" customHeight="1" x14ac:dyDescent="0.25">
      <c r="B70" s="79"/>
      <c r="C70" s="74" t="str">
        <f>IF('Example 2 Modification Input'!$K$22="Non-FI$Cal",VLOOKUP($E$4,'Drop-down menus'!$T$1:$W$10,4,FALSE),"Cr: 5346350 - Information Technology Services - Subscription")</f>
        <v>Cr: Acct 0XXX - FUNCTIONAL EXPENSE</v>
      </c>
      <c r="D70" s="74"/>
      <c r="E70" s="74"/>
      <c r="F70" s="142"/>
      <c r="G70" s="142"/>
      <c r="H70" s="141"/>
      <c r="I70" s="141"/>
      <c r="J70" s="142"/>
      <c r="K70" s="142">
        <f>IF('Example 2 Modification Input'!$E$15="No",0,IF($J$66+$J$67&lt;$K$69,0,($J$66+$J$67)-$K$69))</f>
        <v>0</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2 Modification Input'!$K$22="FI$Cal","Dr: 1624100 - Right-to-Use SBITA - Amortizable",
IF('Example 2 Modification Input'!$K$22="Non-FI$Cal", "Dr: Acct 0480 - RIGHT-TO-USE SBITA - AMORTIZABLE","Please complete rows 5 and 14 of the input sheet."))</f>
        <v>Dr: Acct 0480 - RIGHT-TO-USE SBITA - AMORTIZABLE</v>
      </c>
      <c r="C74" s="74"/>
      <c r="D74" s="74"/>
      <c r="E74" s="74"/>
      <c r="F74" s="143"/>
      <c r="G74" s="143"/>
      <c r="H74" s="141"/>
      <c r="I74" s="141"/>
      <c r="J74" s="142">
        <f>IF('Example 2 Modification Input'!$E$15="Yes",0,IF('Example 2 Modification Input'!$E$22&gt;0,'Example 2 Modification Input'!$N$28,0))</f>
        <v>0</v>
      </c>
      <c r="K74" s="72"/>
    </row>
    <row r="75" spans="1:11" ht="18.75" customHeight="1" x14ac:dyDescent="0.2">
      <c r="C75" s="74" t="str">
        <f>IF('Example 2 Modification Input'!$K$22="FI$Cal","Cr: 2590180 - Right-to-Use SBITA Liability - Noncurrent (GAAP)",IF('Example 2 Modification Input'!$K$22="Non-FI$Cal", "Cr: Acct 0674 - RIGHT-TO-USE SBITA LIABILITY","Please complete the input sheet fully."))</f>
        <v>Cr: Acct 0674 - RIGHT-TO-USE SBITA LIABILITY</v>
      </c>
      <c r="D75" s="74"/>
      <c r="E75" s="74"/>
      <c r="F75" s="142"/>
      <c r="G75" s="142"/>
      <c r="H75" s="141"/>
      <c r="I75" s="141"/>
      <c r="J75" s="142"/>
      <c r="K75" s="142">
        <f>IF('Example 2 Modification Input'!$E$15="Yes",0,IF('Example 2 Modification Input'!$E$22&gt;0,'Example 2 Modification Input'!$N$28,0))</f>
        <v>0</v>
      </c>
    </row>
    <row r="76" spans="1:11" ht="18.75" customHeight="1" x14ac:dyDescent="0.2">
      <c r="A76" s="132"/>
      <c r="B76" s="164" t="s">
        <v>1537</v>
      </c>
      <c r="C76" s="69"/>
      <c r="D76" s="69"/>
      <c r="E76" s="69"/>
      <c r="F76" s="72"/>
      <c r="G76" s="72"/>
      <c r="H76" s="71"/>
      <c r="I76" s="71"/>
      <c r="J76" s="72"/>
      <c r="K76" s="72"/>
    </row>
    <row r="77" spans="1:11" ht="18.75" customHeight="1" x14ac:dyDescent="0.2">
      <c r="A77" s="91"/>
      <c r="B77" s="119"/>
      <c r="J77" s="81"/>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sort="0" autoFilter="0" pivotTables="0"/>
  <mergeCells count="16">
    <mergeCell ref="E4:G4"/>
    <mergeCell ref="B1:K1"/>
    <mergeCell ref="B2:D2"/>
    <mergeCell ref="E2:G2"/>
    <mergeCell ref="B3:D3"/>
    <mergeCell ref="E3:G3"/>
    <mergeCell ref="B8:D10"/>
    <mergeCell ref="E8:G10"/>
    <mergeCell ref="A12:K13"/>
    <mergeCell ref="B56:I57"/>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3A52B73-60D2-4C20-8DE5-F0FEEE55C2AA}">
          <x14:formula1>
            <xm:f>'Drop-down menus'!$P$1:$P$3</xm:f>
          </x14:formula1>
          <xm:sqref>E8:G10</xm:sqref>
        </x14:dataValidation>
        <x14:dataValidation type="list" allowBlank="1" showInputMessage="1" showErrorMessage="1" xr:uid="{973D33BB-7B02-4D15-9B9B-87685D09A41D}">
          <x14:formula1>
            <xm:f>'Drop-down menus'!$L$2:$L$102</xm:f>
          </x14:formula1>
          <xm:sqref>E7:G7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2BEA-3BD7-4FD7-AA8F-A716E5F25D86}">
  <sheetPr>
    <tabColor theme="9"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2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2 Modification Output'!E2</f>
        <v>SaaS Subscription</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2 Modification Input'!$E$9</f>
        <v>1234</v>
      </c>
      <c r="D4" s="10"/>
      <c r="E4" s="339" t="s">
        <v>1465</v>
      </c>
      <c r="F4" s="10"/>
      <c r="G4" s="10"/>
    </row>
    <row r="5" spans="1:20" ht="22.5" customHeight="1" x14ac:dyDescent="0.25">
      <c r="A5" s="338" t="s">
        <v>17</v>
      </c>
      <c r="B5" s="338"/>
      <c r="C5" s="12">
        <f>'Example 2 Modification Output'!E5</f>
        <v>4321</v>
      </c>
      <c r="D5" s="12"/>
      <c r="E5" s="341"/>
      <c r="F5" s="12"/>
      <c r="G5" s="12"/>
    </row>
    <row r="6" spans="1:20" ht="22.5" customHeight="1" x14ac:dyDescent="0.25">
      <c r="A6" s="13" t="s">
        <v>1659</v>
      </c>
      <c r="B6" s="13"/>
      <c r="C6" s="12" t="str">
        <f>'Example 2 Modification Input'!$E$12</f>
        <v>Governmental Fund</v>
      </c>
      <c r="D6" s="12"/>
      <c r="E6" s="23" t="s">
        <v>11</v>
      </c>
      <c r="F6" s="12"/>
      <c r="G6" s="12"/>
    </row>
    <row r="7" spans="1:20" ht="22.5" customHeight="1" x14ac:dyDescent="0.25">
      <c r="A7" s="338" t="s">
        <v>14</v>
      </c>
      <c r="B7" s="338"/>
      <c r="C7" s="24" t="str">
        <f>'Example 2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15" t="str">
        <f>RIGHT(C7,4)&amp;"–"&amp;RIGHT(C7,4)+1</f>
        <v>2024–2025</v>
      </c>
      <c r="B9" s="16">
        <f>SUM(INDEX('Example 2 Modification Input'!$A$32:$E$1243,MATCH(DATE(LEFT($A9,4),7,1),'Example 2 Modification Input'!$A$32:$A$1243),5):INDEX('Example 2 Modification Input'!$A$32:$E$1243,MATCH(DATE(RIGHT($A9,4),6,1),'Example 2 Modification Input'!$A$32:$A$1243),5))</f>
        <v>44510.811899550688</v>
      </c>
      <c r="C9" s="16">
        <f>SUM(INDEX('Example 2 Modification Input'!$A$32:$E$1243,MATCH(DATE(LEFT($A9,4),7,1),'Example 2 Modification Input'!$A$32:$A$1243),4):INDEX('Example 2 Modification Input'!$A$32:$E$1243,MATCH(DATE(RIGHT($A9,4),6,1),'Example 2 Modification Input'!$A$32:$A$1243),4))</f>
        <v>489.18810044931485</v>
      </c>
      <c r="E9" s="22">
        <v>0</v>
      </c>
    </row>
    <row r="10" spans="1:20" ht="22.5" customHeight="1" x14ac:dyDescent="0.25">
      <c r="A10" s="15" t="str">
        <f>LEFT(A9,4)+1&amp;"–"&amp;RIGHT(A9,4)+1</f>
        <v>2025–2026</v>
      </c>
      <c r="B10" s="16">
        <f>SUM(INDEX('Example 2 Modification Input'!$A$32:$E$1243,MATCH(DATE(LEFT($A10,4),7,1),'Example 2 Modification Input'!$A$32:$A$1243),5):INDEX('Example 2 Modification Input'!$A$32:$E$1243,MATCH(DATE(RIGHT($A10,4),6,1),'Example 2 Modification Input'!$A$32:$A$1243),5))</f>
        <v>0</v>
      </c>
      <c r="C10" s="16">
        <f>SUM(INDEX('Example 2 Modification Input'!$A$32:$E$1243,MATCH(DATE(LEFT($A10,4),7,1),'Example 2 Modification Input'!$A$32:$A$1243),4):INDEX('Example 2 Modification Input'!$A$32:$E$1243,MATCH(DATE(RIGHT($A10,4),6,1),'Example 2 Modification Input'!$A$32:$A$1243),4))</f>
        <v>0</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2 Modification Input'!$A$32:$E$1243,MATCH(DATE(LEFT($A11,4),7,1),'Example 2 Modification Input'!$A$32:$A$1243),5):INDEX('Example 2 Modification Input'!$A$32:$E$1243,MATCH(DATE(RIGHT($A11,4),6,1),'Example 2 Modification Input'!$A$32:$A$1243),5))</f>
        <v>0</v>
      </c>
      <c r="C11" s="16">
        <f>SUM(INDEX('Example 2 Modification Input'!$A$32:$E$1243,MATCH(DATE(LEFT($A11,4),7,1),'Example 2 Modification Input'!$A$32:$A$1243),4):INDEX('Example 2 Modification Input'!$A$32:$E$1243,MATCH(DATE(RIGHT($A11,4),6,1),'Example 2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2 Modification Input'!$A$32:$E$1243,MATCH(DATE(LEFT($A12,4),7,1),'Example 2 Modification Input'!$A$32:$A$1243),5):INDEX('Example 2 Modification Input'!$A$32:$E$1243,MATCH(DATE(RIGHT($A12,4),6,1),'Example 2 Modification Input'!$A$32:$A$1243),5))</f>
        <v>0</v>
      </c>
      <c r="C12" s="16">
        <f>SUM(INDEX('Example 2 Modification Input'!$A$32:$E$1243,MATCH(DATE(LEFT($A12,4),7,1),'Example 2 Modification Input'!$A$32:$A$1243),4):INDEX('Example 2 Modification Input'!$A$32:$E$1243,MATCH(DATE(RIGHT($A12,4),6,1),'Example 2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2 Modification Input'!$A$32:$E$1243,MATCH(DATE(LEFT($A13,4),7,1),'Example 2 Modification Input'!$A$32:$A$1243),5):INDEX('Example 2 Modification Input'!$A$32:$E$1243,MATCH(DATE(RIGHT($A13,4),6,1),'Example 2 Modification Input'!$A$32:$A$1243),5))</f>
        <v>0</v>
      </c>
      <c r="C13" s="16">
        <f>SUM(INDEX('Example 2 Modification Input'!$A$32:$E$1243,MATCH(DATE(LEFT($A13,4),7,1),'Example 2 Modification Input'!$A$32:$A$1243),4):INDEX('Example 2 Modification Input'!$A$32:$E$1243,MATCH(DATE(RIGHT($A13,4),6,1),'Example 2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2 Modification Input'!$A$32:$E$1243,MATCH(DATE(LEFT($A14,4),7,1),'Example 2 Modification Input'!$A$32:$A$1243),5):INDEX('Example 2 Modification Input'!$A$32:$E$1243,MATCH(DATE(RIGHT($A14,4),6,1),'Example 2 Modification Input'!$A$32:$A$1243),5))</f>
        <v>0</v>
      </c>
      <c r="C14" s="16">
        <f>SUM(INDEX('Example 2 Modification Input'!$A$32:$E$1243,MATCH(DATE(LEFT($A14,4),7,1),'Example 2 Modification Input'!$A$32:$A$1243),4):INDEX('Example 2 Modification Input'!$A$32:$E$1243,MATCH(DATE(RIGHT($A14,4),6,1),'Example 2 Modification Input'!$A$32:$A$1243),4))</f>
        <v>0</v>
      </c>
      <c r="E14" s="26"/>
    </row>
    <row r="15" spans="1:20" ht="22.5" customHeight="1" x14ac:dyDescent="0.25">
      <c r="A15" s="15" t="str">
        <f t="shared" ref="A15:A28" si="0">LEFT(A14,4)+5&amp;"–"&amp;RIGHT(A14,4)+5</f>
        <v>2034–2039</v>
      </c>
      <c r="B15" s="16">
        <f>SUM(INDEX('Example 2 Modification Input'!$A$32:$E$1243,MATCH(DATE(LEFT($A15,4),7,1),'Example 2 Modification Input'!$A$32:$A$1243),5):INDEX('Example 2 Modification Input'!$A$32:$E$1243,MATCH(DATE(RIGHT($A15,4),6,1),'Example 2 Modification Input'!$A$32:$A$1243),5))</f>
        <v>0</v>
      </c>
      <c r="C15" s="16">
        <f>SUM(INDEX('Example 2 Modification Input'!$A$32:$E$1243,MATCH(DATE(LEFT($A15,4),7,1),'Example 2 Modification Input'!$A$32:$A$1243),4):INDEX('Example 2 Modification Input'!$A$32:$E$1243,MATCH(DATE(RIGHT($A15,4),6,1),'Example 2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2 Modification Input'!$A$32:$E$1243,MATCH(DATE(LEFT($A16,4),7,1),'Example 2 Modification Input'!$A$32:$A$1243),5):INDEX('Example 2 Modification Input'!$A$32:$E$1243,MATCH(DATE(RIGHT($A16,4),6,1),'Example 2 Modification Input'!$A$32:$A$1243),5))</f>
        <v>0</v>
      </c>
      <c r="C16" s="16">
        <f>SUM(INDEX('Example 2 Modification Input'!$A$32:$E$1243,MATCH(DATE(LEFT($A16,4),7,1),'Example 2 Modification Input'!$A$32:$A$1243),4):INDEX('Example 2 Modification Input'!$A$32:$E$1243,MATCH(DATE(RIGHT($A16,4),6,1),'Example 2 Modification Input'!$A$32:$A$1243),4))</f>
        <v>0</v>
      </c>
      <c r="E16" s="27"/>
      <c r="F16" s="19"/>
      <c r="G16" s="19"/>
      <c r="H16" s="19"/>
    </row>
    <row r="17" spans="1:20" ht="22.5" customHeight="1" x14ac:dyDescent="0.25">
      <c r="A17" s="15" t="str">
        <f t="shared" si="0"/>
        <v>2044–2049</v>
      </c>
      <c r="B17" s="16">
        <f>SUM(INDEX('Example 2 Modification Input'!$A$32:$E$1243,MATCH(DATE(LEFT($A17,4),7,1),'Example 2 Modification Input'!$A$32:$A$1243),5):INDEX('Example 2 Modification Input'!$A$32:$E$1243,MATCH(DATE(RIGHT($A17,4),6,1),'Example 2 Modification Input'!$A$32:$A$1243),5))</f>
        <v>0</v>
      </c>
      <c r="C17" s="16">
        <f>SUM(INDEX('Example 2 Modification Input'!$A$32:$E$1243,MATCH(DATE(LEFT($A17,4),7,1),'Example 2 Modification Input'!$A$32:$A$1243),4):INDEX('Example 2 Modification Input'!$A$32:$E$1243,MATCH(DATE(RIGHT($A17,4),6,1),'Example 2 Modification Input'!$A$32:$A$1243),4))</f>
        <v>0</v>
      </c>
      <c r="E17" s="27"/>
    </row>
    <row r="18" spans="1:20" ht="22.5" customHeight="1" x14ac:dyDescent="0.25">
      <c r="A18" s="15" t="str">
        <f t="shared" si="0"/>
        <v>2049–2054</v>
      </c>
      <c r="B18" s="16">
        <f>SUM(INDEX('Example 2 Modification Input'!$A$32:$E$1243,MATCH(DATE(LEFT($A18,4),7,1),'Example 2 Modification Input'!$A$32:$A$1243),5):INDEX('Example 2 Modification Input'!$A$32:$E$1243,MATCH(DATE(RIGHT($A18,4),6,1),'Example 2 Modification Input'!$A$32:$A$1243),5))</f>
        <v>0</v>
      </c>
      <c r="C18" s="16">
        <f>SUM(INDEX('Example 2 Modification Input'!$A$32:$E$1243,MATCH(DATE(LEFT($A18,4),7,1),'Example 2 Modification Input'!$A$32:$A$1243),4):INDEX('Example 2 Modification Input'!$A$32:$E$1243,MATCH(DATE(RIGHT($A18,4),6,1),'Example 2 Modification Input'!$A$32:$A$1243),4))</f>
        <v>0</v>
      </c>
      <c r="E18" s="27"/>
    </row>
    <row r="19" spans="1:20" ht="22.5" customHeight="1" x14ac:dyDescent="0.25">
      <c r="A19" s="15" t="str">
        <f t="shared" si="0"/>
        <v>2054–2059</v>
      </c>
      <c r="B19" s="16">
        <f>SUM(INDEX('Example 2 Modification Input'!$A$32:$E$1243,MATCH(DATE(LEFT($A19,4),7,1),'Example 2 Modification Input'!$A$32:$A$1243),5):INDEX('Example 2 Modification Input'!$A$32:$E$1243,MATCH(DATE(RIGHT($A19,4),6,1),'Example 2 Modification Input'!$A$32:$A$1243),5))</f>
        <v>0</v>
      </c>
      <c r="C19" s="16">
        <f>SUM(INDEX('Example 2 Modification Input'!$A$32:$E$1243,MATCH(DATE(LEFT($A19,4),7,1),'Example 2 Modification Input'!$A$32:$A$1243),4):INDEX('Example 2 Modification Input'!$A$32:$E$1243,MATCH(DATE(RIGHT($A19,4),6,1),'Example 2 Modification Input'!$A$32:$A$1243),4))</f>
        <v>0</v>
      </c>
      <c r="E19" s="27"/>
      <c r="F19" s="19"/>
      <c r="G19" s="19"/>
      <c r="H19" s="19"/>
    </row>
    <row r="20" spans="1:20" ht="22.5" customHeight="1" x14ac:dyDescent="0.25">
      <c r="A20" s="15" t="str">
        <f t="shared" si="0"/>
        <v>2059–2064</v>
      </c>
      <c r="B20" s="16">
        <f>SUM(INDEX('Example 2 Modification Input'!$A$32:$E$1243,MATCH(DATE(LEFT($A20,4),7,1),'Example 2 Modification Input'!$A$32:$A$1243),5):INDEX('Example 2 Modification Input'!$A$32:$E$1243,MATCH(DATE(RIGHT($A20,4),6,1),'Example 2 Modification Input'!$A$32:$A$1243),5))</f>
        <v>0</v>
      </c>
      <c r="C20" s="16">
        <f>SUM(INDEX('Example 2 Modification Input'!$A$32:$E$1243,MATCH(DATE(LEFT($A20,4),7,1),'Example 2 Modification Input'!$A$32:$A$1243),4):INDEX('Example 2 Modification Input'!$A$32:$E$1243,MATCH(DATE(RIGHT($A20,4),6,1),'Example 2 Modification Input'!$A$32:$A$1243),4))</f>
        <v>0</v>
      </c>
      <c r="E20" s="27"/>
      <c r="F20" s="19"/>
      <c r="G20" s="19"/>
      <c r="H20" s="19"/>
    </row>
    <row r="21" spans="1:20" ht="22.5" customHeight="1" x14ac:dyDescent="0.25">
      <c r="A21" s="15" t="str">
        <f t="shared" si="0"/>
        <v>2064–2069</v>
      </c>
      <c r="B21" s="16">
        <f>SUM(INDEX('Example 2 Modification Input'!$A$32:$E$1243,MATCH(DATE(LEFT($A21,4),7,1),'Example 2 Modification Input'!$A$32:$A$1243),5):INDEX('Example 2 Modification Input'!$A$32:$E$1243,MATCH(DATE(RIGHT($A21,4),6,1),'Example 2 Modification Input'!$A$32:$A$1243),5))</f>
        <v>0</v>
      </c>
      <c r="C21" s="16">
        <f>SUM(INDEX('Example 2 Modification Input'!$A$32:$E$1243,MATCH(DATE(LEFT($A21,4),7,1),'Example 2 Modification Input'!$A$32:$A$1243),4):INDEX('Example 2 Modification Input'!$A$32:$E$1243,MATCH(DATE(RIGHT($A21,4),6,1),'Example 2 Modification Input'!$A$32:$A$1243),4))</f>
        <v>0</v>
      </c>
      <c r="E21" s="26"/>
    </row>
    <row r="22" spans="1:20" ht="22.5" customHeight="1" x14ac:dyDescent="0.25">
      <c r="A22" s="15" t="str">
        <f t="shared" si="0"/>
        <v>2069–2074</v>
      </c>
      <c r="B22" s="16">
        <f>SUM(INDEX('Example 2 Modification Input'!$A$32:$E$1243,MATCH(DATE(LEFT($A22,4),7,1),'Example 2 Modification Input'!$A$32:$A$1243),5):INDEX('Example 2 Modification Input'!$A$32:$E$1243,MATCH(DATE(RIGHT($A22,4),6,1),'Example 2 Modification Input'!$A$32:$A$1243),5))</f>
        <v>0</v>
      </c>
      <c r="C22" s="16">
        <f>SUM(INDEX('Example 2 Modification Input'!$A$32:$E$1243,MATCH(DATE(LEFT($A22,4),7,1),'Example 2 Modification Input'!$A$32:$A$1243),4):INDEX('Example 2 Modification Input'!$A$32:$E$1243,MATCH(DATE(RIGHT($A22,4),6,1),'Example 2 Modification Input'!$A$32:$A$1243),4))</f>
        <v>0</v>
      </c>
      <c r="E22" s="27"/>
    </row>
    <row r="23" spans="1:20" ht="22.5" customHeight="1" x14ac:dyDescent="0.25">
      <c r="A23" s="15" t="str">
        <f t="shared" si="0"/>
        <v>2074–2079</v>
      </c>
      <c r="B23" s="16">
        <f>SUM(INDEX('Example 2 Modification Input'!$A$32:$E$1243,MATCH(DATE(LEFT($A23,4),7,1),'Example 2 Modification Input'!$A$32:$A$1243),5):INDEX('Example 2 Modification Input'!$A$32:$E$1243,MATCH(DATE(RIGHT($A23,4),6,1),'Example 2 Modification Input'!$A$32:$A$1243),5))</f>
        <v>0</v>
      </c>
      <c r="C23" s="16">
        <f>SUM(INDEX('Example 2 Modification Input'!$A$32:$E$1243,MATCH(DATE(LEFT($A23,4),7,1),'Example 2 Modification Input'!$A$32:$A$1243),4):INDEX('Example 2 Modification Input'!$A$32:$E$1243,MATCH(DATE(RIGHT($A23,4),6,1),'Example 2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2 Modification Input'!$A$32:$E$1243,MATCH(DATE(LEFT($A24,4),7,1),'Example 2 Modification Input'!$A$32:$A$1243),5):INDEX('Example 2 Modification Input'!$A$32:$E$1243,MATCH(DATE(RIGHT($A24,4),6,1),'Example 2 Modification Input'!$A$32:$A$1243),5))</f>
        <v>0</v>
      </c>
      <c r="C24" s="16">
        <f>SUM(INDEX('Example 2 Modification Input'!$A$32:$E$1243,MATCH(DATE(LEFT($A24,4),7,1),'Example 2 Modification Input'!$A$32:$A$1243),4):INDEX('Example 2 Modification Input'!$A$32:$E$1243,MATCH(DATE(RIGHT($A24,4),6,1),'Example 2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2 Modification Input'!$A$32:$E$1243,MATCH(DATE(LEFT($A25,4),7,1),'Example 2 Modification Input'!$A$32:$A$1243),5):INDEX('Example 2 Modification Input'!$A$32:$E$1243,MATCH(DATE(RIGHT($A25,4),6,1),'Example 2 Modification Input'!$A$32:$A$1243),5))</f>
        <v>0</v>
      </c>
      <c r="C25" s="16">
        <f>SUM(INDEX('Example 2 Modification Input'!$A$32:$E$1243,MATCH(DATE(LEFT($A25,4),7,1),'Example 2 Modification Input'!$A$32:$A$1243),4):INDEX('Example 2 Modification Input'!$A$32:$E$1243,MATCH(DATE(RIGHT($A25,4),6,1),'Example 2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2 Modification Input'!$A$32:$E$1243,MATCH(DATE(LEFT($A26,4),7,1),'Example 2 Modification Input'!$A$32:$A$1243),5):INDEX('Example 2 Modification Input'!$A$32:$E$1243,MATCH(DATE(RIGHT($A26,4),6,1),'Example 2 Modification Input'!$A$32:$A$1243),5))</f>
        <v>0</v>
      </c>
      <c r="C26" s="16">
        <f>SUM(INDEX('Example 2 Modification Input'!$A$32:$E$1243,MATCH(DATE(LEFT($A26,4),7,1),'Example 2 Modification Input'!$A$32:$A$1243),4):INDEX('Example 2 Modification Input'!$A$32:$E$1243,MATCH(DATE(RIGHT($A26,4),6,1),'Example 2 Modification Input'!$A$32:$A$1243),4))</f>
        <v>0</v>
      </c>
    </row>
    <row r="27" spans="1:20" ht="22.5" customHeight="1" x14ac:dyDescent="0.25">
      <c r="A27" s="15" t="str">
        <f t="shared" si="0"/>
        <v>2094–2099</v>
      </c>
      <c r="B27" s="16">
        <f>SUM(INDEX('Example 2 Modification Input'!$A$32:$E$1243,MATCH(DATE(LEFT($A27,4),7,1),'Example 2 Modification Input'!$A$32:$A$1243),5):INDEX('Example 2 Modification Input'!$A$32:$E$1243,MATCH(DATE(RIGHT($A27,4),6,1),'Example 2 Modification Input'!$A$32:$A$1243),5))</f>
        <v>0</v>
      </c>
      <c r="C27" s="16">
        <f>SUM(INDEX('Example 2 Modification Input'!$A$32:$E$1243,MATCH(DATE(LEFT($A27,4),7,1),'Example 2 Modification Input'!$A$32:$A$1243),4):INDEX('Example 2 Modification Input'!$A$32:$E$1243,MATCH(DATE(RIGHT($A27,4),6,1),'Example 2 Modification Input'!$A$32:$A$1243),4))</f>
        <v>0</v>
      </c>
    </row>
    <row r="28" spans="1:20" ht="22.5" customHeight="1" x14ac:dyDescent="0.25">
      <c r="A28" s="15" t="str">
        <f t="shared" si="0"/>
        <v>2099–2104</v>
      </c>
      <c r="B28" s="16">
        <f>SUM(INDEX('Example 2 Modification Input'!$A$32:$E$1243,MATCH(DATE(LEFT($A28,4),7,1),'Example 2 Modification Input'!$A$32:$A$1243),5):INDEX('Example 2 Modification Input'!$A$32:$E$1243,MATCH(DATE(RIGHT($A28,4),6,1),'Example 2 Modification Input'!$A$32:$A$1243),5))</f>
        <v>0</v>
      </c>
      <c r="C28" s="16">
        <f>SUM(INDEX('Example 2 Modification Input'!$A$32:$E$1243,MATCH(DATE(LEFT($A28,4),7,1),'Example 2 Modification Input'!$A$32:$A$1243),4):INDEX('Example 2 Modification Input'!$A$32:$E$1243,MATCH(DATE(RIGHT($A28,4),6,1),'Example 2 Modification Input'!$A$32:$A$1243),4))</f>
        <v>0</v>
      </c>
    </row>
    <row r="29" spans="1:20" ht="22.5" customHeight="1" x14ac:dyDescent="0.25">
      <c r="A29" s="15" t="str">
        <f>LEFT(A28,4)+5&amp;"–"&amp;RIGHT(A28,4)+5</f>
        <v>2104–2109</v>
      </c>
      <c r="B29" s="16">
        <f>SUM(INDEX('Example 2 Modification Input'!$A$32:$E$1243,MATCH(DATE(LEFT($A29,4),7,1),'Example 2 Modification Input'!$A$32:$A$1243),5):INDEX('Example 2 Modification Input'!$A$32:$E$1243,MATCH(DATE(RIGHT($A29,4),6,1),'Example 2 Modification Input'!$A$32:$A$1243),5))</f>
        <v>0</v>
      </c>
      <c r="C29" s="16">
        <f>SUM(INDEX('Example 2 Modification Input'!$A$32:$E$1243,MATCH(DATE(LEFT($A29,4),7,1),'Example 2 Modification Input'!$A$32:$A$1243),4):INDEX('Example 2 Modification Input'!$A$32:$E$1243,MATCH(DATE(RIGHT($A29,4),6,1),'Example 2 Modification Input'!$A$32:$A$1243),4))</f>
        <v>0</v>
      </c>
    </row>
    <row r="30" spans="1:20" ht="22.5" customHeight="1" x14ac:dyDescent="0.25">
      <c r="A30" s="15" t="str">
        <f>LEFT(A29,4)+5&amp;"–"&amp;RIGHT(A29,4)+5</f>
        <v>2109–2114</v>
      </c>
      <c r="B30" s="16">
        <f>SUM(INDEX('Example 2 Modification Input'!$A$32:$E$1243,MATCH(DATE(LEFT($A30,4),7,1),'Example 2 Modification Input'!$A$32:$A$1243),5):INDEX('Example 2 Modification Input'!$A$32:$E$1243,MATCH(DATE(RIGHT($A30,4),6,1),'Example 2 Modification Input'!$A$32:$A$1243),5))</f>
        <v>0</v>
      </c>
      <c r="C30" s="16">
        <f>SUM(INDEX('Example 2 Modification Input'!$A$32:$E$1243,MATCH(DATE(LEFT($A30,4),7,1),'Example 2 Modification Input'!$A$32:$A$1243),4):INDEX('Example 2 Modification Input'!$A$32:$E$1243,MATCH(DATE(RIGHT($A30,4),6,1),'Example 2 Modification Input'!$A$32:$A$1243),4))</f>
        <v>0</v>
      </c>
    </row>
    <row r="31" spans="1:20" ht="22.5" customHeight="1" x14ac:dyDescent="0.25">
      <c r="A31" s="15" t="str">
        <f>LEFT(A30,4)+5&amp;"–"&amp;RIGHT(A30,4)+5</f>
        <v>2114–2119</v>
      </c>
      <c r="B31" s="16">
        <f>SUM(INDEX('Example 2 Modification Input'!$A$32:$E$1243,MATCH(DATE(LEFT($A31,4),7,1),'Example 2 Modification Input'!$A$32:$A$1243),5):INDEX('Example 2 Modification Input'!$A$32:$E$1243,MATCH(DATE(RIGHT($A31,4),6,1),'Example 2 Modification Input'!$A$32:$A$1243),5))</f>
        <v>0</v>
      </c>
      <c r="C31" s="16">
        <f>SUM(INDEX('Example 2 Modification Input'!$A$32:$E$1243,MATCH(DATE(LEFT($A31,4),7,1),'Example 2 Modification Input'!$A$32:$A$1243),4):INDEX('Example 2 Modification Input'!$A$32:$E$1243,MATCH(DATE(RIGHT($A31,4),6,1),'Example 2 Modification Input'!$A$32:$A$1243),4))</f>
        <v>0</v>
      </c>
    </row>
    <row r="32" spans="1:20" ht="22.5" customHeight="1" x14ac:dyDescent="0.25">
      <c r="A32" s="15" t="str">
        <f>LEFT(A31,4)+5&amp;"–"&amp;RIGHT(A31,4)+5</f>
        <v>2119–2124</v>
      </c>
      <c r="B32" s="16">
        <f>SUM(INDEX('Example 2 Modification Input'!$A$32:$E$1243,MATCH(DATE(LEFT($A32,4),7,1),'Example 2 Modification Input'!$A$32:$A$1243),5):INDEX('Example 2 Modification Input'!$A$32:$E$1243,MATCH(DATE(RIGHT($A32,4),6,1),'Example 2 Modification Input'!$A$32:$A$1243),5))</f>
        <v>0</v>
      </c>
      <c r="C32" s="16">
        <f>SUM(INDEX('Example 2 Modification Input'!$A$32:$E$1243,MATCH(DATE(LEFT($A32,4),7,1),'Example 2 Modification Input'!$A$32:$A$1243),4):INDEX('Example 2 Modification Input'!$A$32:$E$1243,MATCH(DATE(RIGHT($A32,4),6,1),'Example 2 Modification Input'!$A$32:$A$1243),4))</f>
        <v>0</v>
      </c>
    </row>
    <row r="33" ht="22.5" customHeight="1" x14ac:dyDescent="0.2"/>
    <row r="35" ht="15" customHeight="1" x14ac:dyDescent="0.2"/>
    <row r="37" ht="35.25" customHeight="1" x14ac:dyDescent="0.2"/>
  </sheetData>
  <sheetProtection sheet="1" objects="1" scenarios="1" formatColumns="0" formatRows="0" insertRows="0" insertHyperlinks="0" sort="0" autoFilter="0" pivotTables="0"/>
  <mergeCells count="8">
    <mergeCell ref="A7:B7"/>
    <mergeCell ref="E7:E8"/>
    <mergeCell ref="E10:E12"/>
    <mergeCell ref="A1:E1"/>
    <mergeCell ref="A3:B3"/>
    <mergeCell ref="A4:B4"/>
    <mergeCell ref="E4:E5"/>
    <mergeCell ref="A5:B5"/>
  </mergeCells>
  <dataValidations count="2">
    <dataValidation type="textLength" operator="lessThan" allowBlank="1" showInputMessage="1" showErrorMessage="1" sqref="A33:C1048576" xr:uid="{CD48F340-4751-4BE4-AB60-332797B4022B}">
      <formula1>0</formula1>
    </dataValidation>
    <dataValidation operator="lessThan" allowBlank="1" showInputMessage="1" showErrorMessage="1" sqref="F1:G2 A1:A2 H1:XFD6 A7:C32" xr:uid="{1864D356-8311-46E7-88B4-4262B0071413}"/>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8D55866-264B-4AD3-8CD8-4332DCB61076}">
          <x14:formula1>
            <xm:f>'Drop-down menus'!$M$1:$M$2</xm:f>
          </x14:formula1>
          <xm:sqref>E6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75FA-9963-4D67-91AF-AFD7A5C46B00}">
  <sheetPr>
    <tabColor theme="9" tint="-0.249977111117893"/>
    <pageSetUpPr fitToPage="1"/>
  </sheetPr>
  <dimension ref="A1:U1239"/>
  <sheetViews>
    <sheetView zoomScale="75" zoomScaleNormal="75" workbookViewId="0">
      <selection activeCell="E14" sqref="E14:F14"/>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7.28515625" style="84" customWidth="1"/>
    <col min="8" max="9" width="27.28515625"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56" t="s">
        <v>1553</v>
      </c>
      <c r="B1" s="356"/>
      <c r="C1" s="356"/>
      <c r="D1" s="356"/>
      <c r="E1" s="356"/>
      <c r="F1" s="356"/>
    </row>
    <row r="2" spans="1:21" ht="45" customHeight="1" x14ac:dyDescent="0.2">
      <c r="A2" s="254" t="s">
        <v>1507</v>
      </c>
      <c r="B2" s="254"/>
      <c r="C2" s="254"/>
      <c r="D2" s="254"/>
      <c r="E2" s="254"/>
      <c r="F2" s="254"/>
    </row>
    <row r="3" spans="1:21" ht="35.25" customHeight="1" x14ac:dyDescent="0.25">
      <c r="A3" s="255" t="s">
        <v>1554</v>
      </c>
      <c r="B3" s="256"/>
      <c r="C3" s="256"/>
      <c r="D3" s="256"/>
      <c r="E3" s="256"/>
      <c r="F3" s="256"/>
      <c r="G3" s="122"/>
      <c r="H3" s="122"/>
      <c r="I3" s="122"/>
      <c r="J3" s="94"/>
      <c r="K3" s="94"/>
      <c r="L3" s="94"/>
      <c r="M3" s="94"/>
      <c r="N3" s="94"/>
      <c r="O3" s="95"/>
      <c r="P3" s="31"/>
      <c r="Q3" s="31"/>
      <c r="R3" s="31"/>
      <c r="S3" s="31"/>
      <c r="U3" s="33"/>
    </row>
    <row r="4" spans="1:21" ht="33.75" customHeight="1" x14ac:dyDescent="0.25">
      <c r="A4" s="257" t="s">
        <v>33</v>
      </c>
      <c r="B4" s="258"/>
      <c r="C4" s="258"/>
      <c r="D4" s="258"/>
      <c r="E4" s="258"/>
      <c r="F4" s="259"/>
      <c r="G4" s="34"/>
      <c r="H4" s="34"/>
      <c r="I4" s="34"/>
      <c r="J4" s="96"/>
    </row>
    <row r="5" spans="1:21" ht="23.25" customHeight="1" x14ac:dyDescent="0.25">
      <c r="A5" s="260" t="s">
        <v>1469</v>
      </c>
      <c r="B5" s="261"/>
      <c r="C5" s="261"/>
      <c r="D5" s="262"/>
      <c r="E5" s="263" t="s">
        <v>1613</v>
      </c>
      <c r="F5" s="264"/>
      <c r="G5" s="35"/>
      <c r="H5" s="35"/>
      <c r="I5" s="35"/>
      <c r="J5" s="109"/>
      <c r="K5" s="97"/>
      <c r="L5" s="97"/>
      <c r="M5" s="97"/>
      <c r="N5" s="97"/>
      <c r="O5" s="98"/>
      <c r="P5" s="36"/>
      <c r="Q5" s="37"/>
      <c r="R5" s="37"/>
    </row>
    <row r="6" spans="1:21" ht="23.25" customHeight="1" x14ac:dyDescent="0.25">
      <c r="A6" s="260" t="s">
        <v>1468</v>
      </c>
      <c r="B6" s="261"/>
      <c r="C6" s="261"/>
      <c r="D6" s="262"/>
      <c r="E6" s="266">
        <v>2.4E-2</v>
      </c>
      <c r="F6" s="267"/>
      <c r="G6" s="38"/>
      <c r="H6" s="38"/>
      <c r="I6" s="38"/>
      <c r="J6" s="109"/>
      <c r="O6" s="92"/>
      <c r="Q6" s="37"/>
      <c r="R6" s="37"/>
    </row>
    <row r="7" spans="1:21" ht="23.25" hidden="1" customHeight="1" x14ac:dyDescent="0.25">
      <c r="A7" s="260" t="s">
        <v>1449</v>
      </c>
      <c r="B7" s="261"/>
      <c r="C7" s="261"/>
      <c r="D7" s="262"/>
      <c r="E7" s="354" t="s">
        <v>16</v>
      </c>
      <c r="F7" s="355"/>
      <c r="G7" s="39" t="s">
        <v>1450</v>
      </c>
      <c r="H7" s="35"/>
      <c r="I7" s="35"/>
      <c r="O7" s="99"/>
      <c r="P7" s="85"/>
      <c r="Q7" s="37"/>
      <c r="R7" s="37"/>
    </row>
    <row r="8" spans="1:21" ht="23.25" customHeight="1" x14ac:dyDescent="0.25">
      <c r="A8" s="260" t="s">
        <v>1453</v>
      </c>
      <c r="B8" s="261"/>
      <c r="C8" s="261"/>
      <c r="D8" s="262"/>
      <c r="E8" s="263" t="s">
        <v>1547</v>
      </c>
      <c r="F8" s="264"/>
      <c r="G8" s="39"/>
      <c r="H8" s="35"/>
      <c r="I8" s="35"/>
      <c r="O8" s="99"/>
      <c r="P8" s="85"/>
      <c r="Q8" s="37"/>
      <c r="R8" s="37"/>
    </row>
    <row r="9" spans="1:21" ht="23.25" customHeight="1" x14ac:dyDescent="0.25">
      <c r="A9" s="260" t="s">
        <v>1448</v>
      </c>
      <c r="B9" s="261"/>
      <c r="C9" s="261"/>
      <c r="D9" s="262"/>
      <c r="E9" s="277" t="s">
        <v>1548</v>
      </c>
      <c r="F9" s="278"/>
      <c r="G9" s="38"/>
      <c r="H9" s="40"/>
      <c r="I9" s="40"/>
      <c r="O9" s="92"/>
      <c r="Q9" s="37"/>
      <c r="R9" s="37"/>
    </row>
    <row r="10" spans="1:21" ht="23.25" customHeight="1" x14ac:dyDescent="0.25">
      <c r="A10" s="260" t="s">
        <v>1467</v>
      </c>
      <c r="B10" s="261"/>
      <c r="C10" s="261"/>
      <c r="D10" s="262"/>
      <c r="E10" s="270">
        <v>4321</v>
      </c>
      <c r="F10" s="271"/>
      <c r="G10" s="40"/>
      <c r="H10" s="40"/>
      <c r="I10" s="40"/>
      <c r="O10" s="92"/>
      <c r="R10" s="37"/>
    </row>
    <row r="11" spans="1:21" ht="23.25" customHeight="1" x14ac:dyDescent="0.25">
      <c r="A11" s="260" t="s">
        <v>34</v>
      </c>
      <c r="B11" s="261"/>
      <c r="C11" s="261"/>
      <c r="D11" s="262"/>
      <c r="E11" s="270" t="s">
        <v>11</v>
      </c>
      <c r="F11" s="271"/>
      <c r="G11" s="123"/>
      <c r="H11" s="166"/>
      <c r="I11" s="166"/>
      <c r="O11" s="92"/>
      <c r="R11" s="37"/>
    </row>
    <row r="12" spans="1:21"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166"/>
      <c r="I12" s="166"/>
      <c r="O12" s="92"/>
      <c r="R12" s="37"/>
    </row>
    <row r="13" spans="1:21" ht="23.25" customHeight="1" x14ac:dyDescent="0.25">
      <c r="A13" s="260" t="s">
        <v>1555</v>
      </c>
      <c r="B13" s="261"/>
      <c r="C13" s="261"/>
      <c r="D13" s="262"/>
      <c r="E13" s="350">
        <v>44842</v>
      </c>
      <c r="F13" s="351"/>
      <c r="G13" s="35"/>
      <c r="H13" s="35"/>
      <c r="I13" s="35"/>
      <c r="J13" s="167" t="s">
        <v>1556</v>
      </c>
      <c r="K13" s="168">
        <v>44744</v>
      </c>
      <c r="L13" s="169" t="str">
        <f>IF(OR($E$13&gt;=$K$13,$E$13=""),"Yes","No")</f>
        <v>Yes</v>
      </c>
      <c r="O13" s="92"/>
      <c r="R13" s="37"/>
    </row>
    <row r="14" spans="1:21" ht="23.25" customHeight="1" x14ac:dyDescent="0.2">
      <c r="A14" s="284" t="s">
        <v>31</v>
      </c>
      <c r="B14" s="311"/>
      <c r="C14" s="311"/>
      <c r="D14" s="312"/>
      <c r="E14" s="352">
        <f t="array" ref="E14">INDEX(A27:C1238,MATCH(FALSE,ISBLANK(C27:C1238),0),0)</f>
        <v>44835</v>
      </c>
      <c r="F14" s="353"/>
      <c r="G14" s="170"/>
      <c r="H14" s="170"/>
      <c r="I14" s="170"/>
      <c r="O14" s="92"/>
      <c r="Q14" s="83"/>
    </row>
    <row r="15" spans="1:21" ht="23.25" customHeight="1" x14ac:dyDescent="0.25">
      <c r="A15" s="260" t="s">
        <v>29</v>
      </c>
      <c r="B15" s="261"/>
      <c r="C15" s="261"/>
      <c r="D15" s="262"/>
      <c r="E15" s="289" t="s">
        <v>6</v>
      </c>
      <c r="F15" s="290"/>
      <c r="G15" s="43"/>
      <c r="H15" s="43"/>
      <c r="I15" s="44"/>
      <c r="O15" s="92"/>
    </row>
    <row r="16" spans="1:21" ht="23.25" customHeight="1" x14ac:dyDescent="0.2">
      <c r="A16" s="284" t="s">
        <v>1557</v>
      </c>
      <c r="B16" s="311"/>
      <c r="C16" s="311"/>
      <c r="D16" s="312"/>
      <c r="E16" s="348">
        <f>IF(E15="Beginning",ABS(NPV(E6/12,INDEX(A27:B1238,MATCH(E14,A27:A1238,0),2):$B$1238))*(1+E6/12),ABS(NPV(E6/12,INDEX(A27:B1238,MATCH(E14,A27:A1238,0),2):$B$1238)))</f>
        <v>229079.45271610466</v>
      </c>
      <c r="F16" s="349"/>
      <c r="G16" s="171"/>
      <c r="H16" s="171"/>
      <c r="I16" s="171"/>
      <c r="J16" s="105"/>
      <c r="K16" s="105" t="s">
        <v>1477</v>
      </c>
      <c r="L16" s="106" t="s">
        <v>1478</v>
      </c>
      <c r="M16" s="106" t="s">
        <v>1479</v>
      </c>
      <c r="N16" s="106" t="s">
        <v>1480</v>
      </c>
      <c r="O16" s="92"/>
      <c r="Q16" s="37"/>
      <c r="R16" s="37"/>
    </row>
    <row r="17" spans="1:19" ht="23.25" customHeight="1" x14ac:dyDescent="0.25">
      <c r="A17" s="344" t="s">
        <v>1558</v>
      </c>
      <c r="B17" s="345"/>
      <c r="C17" s="345"/>
      <c r="D17" s="346"/>
      <c r="E17" s="347">
        <v>0</v>
      </c>
      <c r="F17" s="298"/>
      <c r="G17" s="171"/>
      <c r="H17" s="171"/>
      <c r="I17" s="171"/>
      <c r="J17" s="107" t="str">
        <f>LEFT('Example 2 Original Output'!$E$7,4)-1&amp;"–"&amp;RIGHT('Example 2 Original Output'!$E$7,4)-1</f>
        <v>2022–2023</v>
      </c>
      <c r="K17" s="108">
        <f>DATE(RIGHT(J17,4),6,1)</f>
        <v>45078</v>
      </c>
      <c r="L17" s="90">
        <f>(ROUND(SUMIFS($F$27:$F$1238,$A$27:$A$1238,$K$17),2))</f>
        <v>187408.8</v>
      </c>
      <c r="M17" s="90">
        <f>IF(AND('Example 2 Original Output'!$E$7&gt;'Example 2 Original Input'!$J$20,'Example 2 Original Output'!$E$7&lt;='Example 2 Original Input'!$L$20),SUMIFS($H$27:$H$1238,$A$27:$A$1238,$K$17),0)</f>
        <v>42952.397384269621</v>
      </c>
      <c r="N17" s="90">
        <f>IF(AND($J$17&gt;=$J$20,$J$17&lt;$L$20),$E$19,0)</f>
        <v>229079.45271610466</v>
      </c>
      <c r="O17" s="98"/>
      <c r="P17" s="36"/>
      <c r="Q17" s="37"/>
      <c r="R17" s="37"/>
    </row>
    <row r="18" spans="1:19" ht="23.25" customHeight="1" x14ac:dyDescent="0.25">
      <c r="A18" s="344" t="s">
        <v>1559</v>
      </c>
      <c r="B18" s="345"/>
      <c r="C18" s="345"/>
      <c r="D18" s="346"/>
      <c r="E18" s="347">
        <v>0</v>
      </c>
      <c r="F18" s="298"/>
      <c r="G18" s="171"/>
      <c r="H18" s="171"/>
      <c r="I18" s="171"/>
      <c r="O18" s="98"/>
      <c r="P18" s="36"/>
      <c r="Q18" s="37"/>
      <c r="R18" s="37"/>
    </row>
    <row r="19" spans="1:19" ht="23.25" customHeight="1" x14ac:dyDescent="0.2">
      <c r="A19" s="284" t="s">
        <v>1560</v>
      </c>
      <c r="B19" s="311"/>
      <c r="C19" s="311"/>
      <c r="D19" s="312"/>
      <c r="E19" s="302">
        <f>E16+E18+E17</f>
        <v>229079.45271610466</v>
      </c>
      <c r="F19" s="283"/>
      <c r="G19" s="171"/>
      <c r="H19" s="171"/>
      <c r="I19" s="171"/>
      <c r="J19" s="86" t="s">
        <v>1481</v>
      </c>
      <c r="K19" s="86" t="s">
        <v>1482</v>
      </c>
      <c r="L19" s="86" t="s">
        <v>1475</v>
      </c>
      <c r="M19" s="86" t="s">
        <v>1483</v>
      </c>
      <c r="O19" s="98"/>
      <c r="P19" s="36"/>
      <c r="Q19" s="37"/>
      <c r="R19" s="37"/>
    </row>
    <row r="20" spans="1:19" ht="23.25" customHeight="1" x14ac:dyDescent="0.25">
      <c r="A20" s="284" t="s">
        <v>1561</v>
      </c>
      <c r="B20" s="311"/>
      <c r="C20" s="311"/>
      <c r="D20" s="312"/>
      <c r="E20" s="287" t="s">
        <v>1455</v>
      </c>
      <c r="F20" s="288"/>
      <c r="G20" s="46"/>
      <c r="H20" s="47"/>
      <c r="I20" s="47"/>
      <c r="J20" s="87" t="str">
        <f>IF(OR(MONTH($E$14)=1,MONTH($E$14)=2,MONTH($E$14)=3,MONTH($E$14)=4,MONTH($E$14)=5,MONTH($E$14)=6),YEAR($E$14)-1&amp;"–"&amp;YEAR($E$14),YEAR($E$14)&amp;"–"&amp;YEAR($E$14)+1)</f>
        <v>2022–2023</v>
      </c>
      <c r="K20" s="88">
        <f>EDATE($E$14,+($E$22-1))</f>
        <v>46266</v>
      </c>
      <c r="L20" s="87" t="str">
        <f>IF(OR(MONTH($K$20)=1,MONTH($K$20)=2,MONTH($K$20)=3,MONTH($K$20)=4,MONTH($K$20)=5,MONTH($K$20)=6),YEAR($K$20)-1&amp;"–"&amp;YEAR($K$20),YEAR($K$20)&amp;"–"&amp;YEAR($K$20)+1)</f>
        <v>2026–2027</v>
      </c>
      <c r="M20" s="89">
        <f>IF($L$20='Example 2 Original Output'!$E$7,$E$19,0)</f>
        <v>0</v>
      </c>
      <c r="O20" s="98"/>
      <c r="P20" s="36"/>
      <c r="Q20" s="37"/>
      <c r="R20" s="37"/>
    </row>
    <row r="21" spans="1:19" ht="23.25" customHeight="1" x14ac:dyDescent="0.2">
      <c r="A21" s="284" t="s">
        <v>1562</v>
      </c>
      <c r="B21" s="311"/>
      <c r="C21" s="311"/>
      <c r="D21" s="312"/>
      <c r="E21" s="342">
        <f>IF(E20="Subscription-Based Information Technology Arrangements",10*12,"0")</f>
        <v>120</v>
      </c>
      <c r="F21" s="343"/>
      <c r="G21" s="172"/>
      <c r="H21" s="172"/>
      <c r="I21" s="172"/>
      <c r="O21" s="98"/>
      <c r="P21" s="36"/>
      <c r="Q21" s="37"/>
      <c r="R21" s="37"/>
    </row>
    <row r="22" spans="1:19" ht="23.25" customHeight="1" x14ac:dyDescent="0.2">
      <c r="A22" s="284" t="s">
        <v>1563</v>
      </c>
      <c r="B22" s="311"/>
      <c r="C22" s="311"/>
      <c r="D22" s="312"/>
      <c r="E22" s="342">
        <f>ROUND(COUNTIF(C27:C1238,"&lt;&gt;"&amp;""),1)</f>
        <v>48</v>
      </c>
      <c r="F22" s="343"/>
      <c r="G22" s="172"/>
      <c r="H22" s="172"/>
      <c r="I22" s="172"/>
    </row>
    <row r="23" spans="1:19" ht="23.25" customHeight="1" x14ac:dyDescent="0.25">
      <c r="A23" s="284" t="s">
        <v>1564</v>
      </c>
      <c r="B23" s="311"/>
      <c r="C23" s="311"/>
      <c r="D23" s="312"/>
      <c r="E23" s="313">
        <f>IF(E21&lt;E22,E21,E22)</f>
        <v>48</v>
      </c>
      <c r="F23" s="314"/>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99" t="s">
        <v>1565</v>
      </c>
      <c r="B25" s="300"/>
      <c r="C25" s="300"/>
      <c r="D25" s="300"/>
      <c r="E25" s="300"/>
      <c r="F25" s="300"/>
      <c r="G25" s="300"/>
      <c r="H25" s="300"/>
      <c r="I25" s="301"/>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0</v>
      </c>
      <c r="C27" s="158"/>
      <c r="D27" s="60">
        <f>IF(C27&lt;&gt;"",IF(E15="Beginning",0,$E$16*($E$6/12)),0)</f>
        <v>0</v>
      </c>
      <c r="E27" s="178">
        <f t="shared" ref="E27:E90" si="0">C27-D27</f>
        <v>0</v>
      </c>
      <c r="F27" s="60">
        <f>IF(C27&lt;&gt;"",$E$16-E27,0)</f>
        <v>0</v>
      </c>
      <c r="G27" s="60">
        <f>IF(C27&lt;&gt;"",$E$19/$E$23,0)</f>
        <v>0</v>
      </c>
      <c r="H27" s="60">
        <f>IF(C27&lt;&gt;"",G27,0)</f>
        <v>0</v>
      </c>
      <c r="I27" s="60">
        <f>IF(C27&lt;&gt;"",$E$19-H27,0)</f>
        <v>0</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c r="D28" s="60">
        <f t="shared" ref="D28:D91" si="2">IF(C28="",0,IF($E$15="Beginning",IF(C27&lt;&gt;"",$F27*$E$6/12,0),IF(C27&lt;&gt;"",$F27*$E$6/12,$E$16*$E$6/12)))</f>
        <v>0</v>
      </c>
      <c r="E28" s="178">
        <f t="shared" si="0"/>
        <v>0</v>
      </c>
      <c r="F28" s="60">
        <f t="shared" ref="F28:F91" si="3">IF(C28="",0,IF(C27="",$E$16-E28,IF(C28&lt;&gt;"",F27-E28)))</f>
        <v>0</v>
      </c>
      <c r="G28" s="60">
        <f>IF(AND(C28&lt;&gt;"",G27&lt;E$19),$E$19/$E$23,0)</f>
        <v>0</v>
      </c>
      <c r="H28" s="60">
        <f t="shared" ref="H28:H91" si="4">IF(C28&lt;&gt;"",G28+H27,0)</f>
        <v>0</v>
      </c>
      <c r="I28" s="60">
        <f>IF(C28&lt;&gt;"",$E$19-H28,0)</f>
        <v>0</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c r="D29" s="60">
        <f t="shared" si="2"/>
        <v>0</v>
      </c>
      <c r="E29" s="178">
        <f t="shared" si="0"/>
        <v>0</v>
      </c>
      <c r="F29" s="60">
        <f t="shared" si="3"/>
        <v>0</v>
      </c>
      <c r="G29" s="60">
        <f>IF(AND(C29&lt;&gt;"",SUM(G$27:G28)&lt;E$19),$E$19/$E$23,0)</f>
        <v>0</v>
      </c>
      <c r="H29" s="60">
        <f t="shared" si="4"/>
        <v>0</v>
      </c>
      <c r="I29" s="60">
        <f t="shared" ref="I29:I92" si="6">IF(C29&lt;&gt;"",$E$19-H29,0)</f>
        <v>0</v>
      </c>
      <c r="J29" s="92" t="str">
        <f t="shared" si="5"/>
        <v>2022–2023</v>
      </c>
      <c r="Q29" s="61"/>
    </row>
    <row r="30" spans="1:19" ht="20.25" customHeight="1" x14ac:dyDescent="0.2">
      <c r="A30" s="176">
        <v>44835</v>
      </c>
      <c r="B30" s="177">
        <f t="shared" si="1"/>
        <v>-5000</v>
      </c>
      <c r="C30" s="158">
        <v>5000</v>
      </c>
      <c r="D30" s="60">
        <f t="shared" si="2"/>
        <v>0</v>
      </c>
      <c r="E30" s="178">
        <f t="shared" si="0"/>
        <v>5000</v>
      </c>
      <c r="F30" s="60">
        <f t="shared" si="3"/>
        <v>224079.45271610466</v>
      </c>
      <c r="G30" s="60">
        <f>IF(AND(C30&lt;&gt;"",SUM(G$27:G29)&lt;E$19),$E$19/$E$23,0)</f>
        <v>4772.4885982521801</v>
      </c>
      <c r="H30" s="60">
        <f t="shared" si="4"/>
        <v>4772.4885982521801</v>
      </c>
      <c r="I30" s="60">
        <f t="shared" si="6"/>
        <v>224306.96411785248</v>
      </c>
      <c r="J30" s="92" t="str">
        <f t="shared" si="5"/>
        <v>2022–2023</v>
      </c>
      <c r="Q30" s="61"/>
    </row>
    <row r="31" spans="1:19" ht="20.25" customHeight="1" x14ac:dyDescent="0.2">
      <c r="A31" s="176">
        <v>44866</v>
      </c>
      <c r="B31" s="177">
        <f t="shared" si="1"/>
        <v>-5000</v>
      </c>
      <c r="C31" s="158">
        <v>5000</v>
      </c>
      <c r="D31" s="60">
        <f t="shared" si="2"/>
        <v>448.15890543220934</v>
      </c>
      <c r="E31" s="178">
        <f t="shared" si="0"/>
        <v>4551.8410945677906</v>
      </c>
      <c r="F31" s="60">
        <f t="shared" si="3"/>
        <v>219527.61162153687</v>
      </c>
      <c r="G31" s="60">
        <f>IF(AND(C31&lt;&gt;"",SUM(G$27:G30)&lt;E$19),$E$19/$E$23,0)</f>
        <v>4772.4885982521801</v>
      </c>
      <c r="H31" s="60">
        <f t="shared" si="4"/>
        <v>9544.9771965043601</v>
      </c>
      <c r="I31" s="60">
        <f t="shared" si="6"/>
        <v>219534.4755196003</v>
      </c>
      <c r="J31" s="92" t="str">
        <f t="shared" si="5"/>
        <v>2022–2023</v>
      </c>
      <c r="L31" s="102"/>
      <c r="N31" s="101"/>
      <c r="Q31" s="61"/>
    </row>
    <row r="32" spans="1:19" ht="20.25" customHeight="1" x14ac:dyDescent="0.2">
      <c r="A32" s="176">
        <v>44896</v>
      </c>
      <c r="B32" s="177">
        <f t="shared" si="1"/>
        <v>-5000</v>
      </c>
      <c r="C32" s="158">
        <v>5000</v>
      </c>
      <c r="D32" s="60">
        <f t="shared" si="2"/>
        <v>439.05522324307373</v>
      </c>
      <c r="E32" s="178">
        <f t="shared" si="0"/>
        <v>4560.9447767569263</v>
      </c>
      <c r="F32" s="60">
        <f t="shared" si="3"/>
        <v>214966.66684477995</v>
      </c>
      <c r="G32" s="60">
        <f>IF(AND(C32&lt;&gt;"",SUM(G$27:G31)&lt;E$19),$E$19/$E$23,0)</f>
        <v>4772.4885982521801</v>
      </c>
      <c r="H32" s="60">
        <f t="shared" si="4"/>
        <v>14317.465794756539</v>
      </c>
      <c r="I32" s="60">
        <f t="shared" si="6"/>
        <v>214761.98692134811</v>
      </c>
      <c r="J32" s="92" t="str">
        <f t="shared" si="5"/>
        <v>2022–2023</v>
      </c>
      <c r="N32" s="101"/>
      <c r="Q32" s="61"/>
    </row>
    <row r="33" spans="1:18" ht="20.25" customHeight="1" x14ac:dyDescent="0.2">
      <c r="A33" s="176">
        <v>44927</v>
      </c>
      <c r="B33" s="177">
        <f t="shared" si="1"/>
        <v>-5000</v>
      </c>
      <c r="C33" s="158">
        <v>5000</v>
      </c>
      <c r="D33" s="60">
        <f t="shared" si="2"/>
        <v>429.9333336895599</v>
      </c>
      <c r="E33" s="178">
        <f t="shared" si="0"/>
        <v>4570.0666663104403</v>
      </c>
      <c r="F33" s="60">
        <f t="shared" si="3"/>
        <v>210396.6001784695</v>
      </c>
      <c r="G33" s="60">
        <f>IF(AND(C33&lt;&gt;"",SUM(G$27:G32)&lt;E$19),$E$19/$E$23,0)</f>
        <v>4772.4885982521801</v>
      </c>
      <c r="H33" s="60">
        <f t="shared" si="4"/>
        <v>19089.95439300872</v>
      </c>
      <c r="I33" s="60">
        <f t="shared" si="6"/>
        <v>209989.49832309593</v>
      </c>
      <c r="J33" s="92" t="str">
        <f t="shared" si="5"/>
        <v>2022–2023</v>
      </c>
      <c r="N33" s="101"/>
      <c r="Q33" s="61"/>
    </row>
    <row r="34" spans="1:18" ht="20.25" customHeight="1" x14ac:dyDescent="0.2">
      <c r="A34" s="176">
        <v>44958</v>
      </c>
      <c r="B34" s="177">
        <f t="shared" si="1"/>
        <v>-5000</v>
      </c>
      <c r="C34" s="158">
        <v>5000</v>
      </c>
      <c r="D34" s="60">
        <f t="shared" si="2"/>
        <v>420.793200356939</v>
      </c>
      <c r="E34" s="178">
        <f t="shared" si="0"/>
        <v>4579.2067996430615</v>
      </c>
      <c r="F34" s="60">
        <f t="shared" si="3"/>
        <v>205817.39337882644</v>
      </c>
      <c r="G34" s="60">
        <f>IF(AND(C34&lt;&gt;"",SUM(G$27:G33)&lt;E$19),$E$19/$E$23,0)</f>
        <v>4772.4885982521801</v>
      </c>
      <c r="H34" s="60">
        <f t="shared" si="4"/>
        <v>23862.442991260901</v>
      </c>
      <c r="I34" s="60">
        <f t="shared" si="6"/>
        <v>205217.00972484375</v>
      </c>
      <c r="J34" s="92" t="str">
        <f t="shared" si="5"/>
        <v>2022–2023</v>
      </c>
      <c r="N34" s="101"/>
      <c r="Q34" s="61"/>
    </row>
    <row r="35" spans="1:18" ht="20.25" customHeight="1" x14ac:dyDescent="0.2">
      <c r="A35" s="176">
        <v>44986</v>
      </c>
      <c r="B35" s="177">
        <f t="shared" si="1"/>
        <v>-5000</v>
      </c>
      <c r="C35" s="158">
        <v>5000</v>
      </c>
      <c r="D35" s="60">
        <f t="shared" si="2"/>
        <v>411.63478675765288</v>
      </c>
      <c r="E35" s="178">
        <f t="shared" si="0"/>
        <v>4588.3652132423467</v>
      </c>
      <c r="F35" s="60">
        <f t="shared" si="3"/>
        <v>201229.02816558408</v>
      </c>
      <c r="G35" s="60">
        <f>IF(AND(C35&lt;&gt;"",SUM(G$27:G34)&lt;E$19),$E$19/$E$23,0)</f>
        <v>4772.4885982521801</v>
      </c>
      <c r="H35" s="60">
        <f t="shared" si="4"/>
        <v>28634.931589513082</v>
      </c>
      <c r="I35" s="60">
        <f t="shared" si="6"/>
        <v>200444.52112659157</v>
      </c>
      <c r="J35" s="92" t="str">
        <f t="shared" si="5"/>
        <v>2022–2023</v>
      </c>
      <c r="N35" s="101"/>
    </row>
    <row r="36" spans="1:18" ht="20.25" customHeight="1" x14ac:dyDescent="0.25">
      <c r="A36" s="176">
        <v>45017</v>
      </c>
      <c r="B36" s="177">
        <f t="shared" si="1"/>
        <v>-5000</v>
      </c>
      <c r="C36" s="158">
        <v>5000</v>
      </c>
      <c r="D36" s="60">
        <f t="shared" si="2"/>
        <v>402.45805633116817</v>
      </c>
      <c r="E36" s="178">
        <f t="shared" si="0"/>
        <v>4597.5419436688317</v>
      </c>
      <c r="F36" s="60">
        <f t="shared" si="3"/>
        <v>196631.48622191526</v>
      </c>
      <c r="G36" s="60">
        <f>IF(AND(C36&lt;&gt;"",SUM(G$27:G35)&lt;E$19),$E$19/$E$23,0)</f>
        <v>4772.4885982521801</v>
      </c>
      <c r="H36" s="60">
        <f t="shared" si="4"/>
        <v>33407.420187765259</v>
      </c>
      <c r="I36" s="60">
        <f t="shared" si="6"/>
        <v>195672.03252833939</v>
      </c>
      <c r="J36" s="92" t="str">
        <f t="shared" si="5"/>
        <v>2022–2023</v>
      </c>
      <c r="N36" s="101"/>
      <c r="O36" s="180" t="s">
        <v>1566</v>
      </c>
      <c r="P36" s="181" t="s">
        <v>1567</v>
      </c>
      <c r="Q36" s="182"/>
      <c r="R36" s="182"/>
    </row>
    <row r="37" spans="1:18" ht="20.25" customHeight="1" x14ac:dyDescent="0.25">
      <c r="A37" s="176">
        <v>45047</v>
      </c>
      <c r="B37" s="177">
        <f t="shared" si="1"/>
        <v>-5000</v>
      </c>
      <c r="C37" s="158">
        <v>5000</v>
      </c>
      <c r="D37" s="60">
        <f t="shared" si="2"/>
        <v>393.26297244383051</v>
      </c>
      <c r="E37" s="178">
        <f t="shared" si="0"/>
        <v>4606.7370275561698</v>
      </c>
      <c r="F37" s="60">
        <f t="shared" si="3"/>
        <v>192024.74919435909</v>
      </c>
      <c r="G37" s="60">
        <f>IF(AND(C37&lt;&gt;"",SUM(G$27:G36)&lt;E$19),$E$19/$E$23,0)</f>
        <v>4772.4885982521801</v>
      </c>
      <c r="H37" s="60">
        <f t="shared" si="4"/>
        <v>38179.90878601744</v>
      </c>
      <c r="I37" s="60">
        <f t="shared" si="6"/>
        <v>190899.54393008721</v>
      </c>
      <c r="J37" s="92" t="str">
        <f t="shared" si="5"/>
        <v>2022–2023</v>
      </c>
      <c r="L37" s="103"/>
      <c r="N37" s="101"/>
      <c r="O37" s="183" t="s">
        <v>1568</v>
      </c>
      <c r="P37" s="184" t="s">
        <v>1569</v>
      </c>
      <c r="Q37" s="184"/>
      <c r="R37" s="185">
        <f>SUM(D39:D41)</f>
        <v>1096.6831970111893</v>
      </c>
    </row>
    <row r="38" spans="1:18" ht="20.25" customHeight="1" x14ac:dyDescent="0.25">
      <c r="A38" s="176">
        <v>45078</v>
      </c>
      <c r="B38" s="177">
        <f t="shared" si="1"/>
        <v>-5000</v>
      </c>
      <c r="C38" s="158">
        <v>5000</v>
      </c>
      <c r="D38" s="60">
        <f t="shared" si="2"/>
        <v>384.04949838871818</v>
      </c>
      <c r="E38" s="178">
        <f t="shared" si="0"/>
        <v>4615.9505016112817</v>
      </c>
      <c r="F38" s="179">
        <f t="shared" si="3"/>
        <v>187408.79869274781</v>
      </c>
      <c r="G38" s="179">
        <f>IF(AND(C38&lt;&gt;"",SUM(G$27:G37)&lt;E$19),$E$19/$E$23,0)</f>
        <v>4772.4885982521801</v>
      </c>
      <c r="H38" s="179">
        <f t="shared" si="4"/>
        <v>42952.397384269621</v>
      </c>
      <c r="I38" s="60">
        <f t="shared" si="6"/>
        <v>186127.05533183503</v>
      </c>
      <c r="J38" s="92" t="str">
        <f t="shared" si="5"/>
        <v>2022–2023</v>
      </c>
      <c r="L38" s="103"/>
      <c r="N38" s="101"/>
      <c r="O38" s="183" t="s">
        <v>1570</v>
      </c>
      <c r="P38" s="184" t="s">
        <v>1571</v>
      </c>
      <c r="Q38" s="184"/>
      <c r="R38" s="185">
        <f>SUM(E39:E41)</f>
        <v>13903.316802988811</v>
      </c>
    </row>
    <row r="39" spans="1:18" ht="20.25" customHeight="1" x14ac:dyDescent="0.25">
      <c r="A39" s="176">
        <v>45108</v>
      </c>
      <c r="B39" s="177">
        <f t="shared" si="1"/>
        <v>-5000</v>
      </c>
      <c r="C39" s="158">
        <v>5000</v>
      </c>
      <c r="D39" s="216">
        <f t="shared" si="2"/>
        <v>374.81759738549562</v>
      </c>
      <c r="E39" s="218">
        <f t="shared" si="0"/>
        <v>4625.1824026145041</v>
      </c>
      <c r="F39" s="179">
        <f t="shared" si="3"/>
        <v>182783.6162901333</v>
      </c>
      <c r="G39" s="216">
        <f>IF(AND(C39&lt;&gt;"",SUM(G$27:G38)&lt;E$19),$E$19/$E$23,0)</f>
        <v>4772.4885982521801</v>
      </c>
      <c r="H39" s="179">
        <f t="shared" si="4"/>
        <v>47724.885982521802</v>
      </c>
      <c r="I39" s="60">
        <f t="shared" si="6"/>
        <v>181354.56673358285</v>
      </c>
      <c r="J39" s="92" t="str">
        <f t="shared" si="5"/>
        <v>2023–2024</v>
      </c>
      <c r="L39" s="103"/>
      <c r="N39" s="101"/>
      <c r="O39" s="183" t="s">
        <v>1572</v>
      </c>
      <c r="P39" s="184" t="s">
        <v>1573</v>
      </c>
      <c r="Q39" s="184"/>
      <c r="R39" s="185">
        <f>SUM(G39:G41)</f>
        <v>14317.465794756539</v>
      </c>
    </row>
    <row r="40" spans="1:18" ht="20.25" customHeight="1" x14ac:dyDescent="0.25">
      <c r="A40" s="176">
        <v>45139</v>
      </c>
      <c r="B40" s="177">
        <f t="shared" si="1"/>
        <v>-5000</v>
      </c>
      <c r="C40" s="158">
        <v>5000</v>
      </c>
      <c r="D40" s="217">
        <f t="shared" si="2"/>
        <v>365.56723258026659</v>
      </c>
      <c r="E40" s="219">
        <f t="shared" si="0"/>
        <v>4634.4327674197339</v>
      </c>
      <c r="F40" s="188">
        <f t="shared" si="3"/>
        <v>178149.18352271357</v>
      </c>
      <c r="G40" s="217">
        <f>IF(AND(C40&lt;&gt;"",SUM(G$27:G39)&lt;E$19),$E$19/$E$23,0)</f>
        <v>4772.4885982521801</v>
      </c>
      <c r="H40" s="188">
        <f t="shared" si="4"/>
        <v>52497.374580773983</v>
      </c>
      <c r="I40" s="187">
        <f t="shared" si="6"/>
        <v>176582.07813533067</v>
      </c>
      <c r="J40" s="92" t="str">
        <f t="shared" si="5"/>
        <v>2023–2024</v>
      </c>
      <c r="L40" s="103"/>
      <c r="N40" s="101"/>
    </row>
    <row r="41" spans="1:18" ht="20.25" customHeight="1" x14ac:dyDescent="0.2">
      <c r="A41" s="176">
        <v>45170</v>
      </c>
      <c r="B41" s="177">
        <f t="shared" si="1"/>
        <v>-5000</v>
      </c>
      <c r="C41" s="158">
        <v>5000</v>
      </c>
      <c r="D41" s="216">
        <f t="shared" si="2"/>
        <v>356.29836704542714</v>
      </c>
      <c r="E41" s="218">
        <f t="shared" si="0"/>
        <v>4643.7016329545731</v>
      </c>
      <c r="F41" s="179">
        <f t="shared" si="3"/>
        <v>173505.48188975902</v>
      </c>
      <c r="G41" s="216">
        <f>IF(AND(C41&lt;&gt;"",SUM(G$27:G40)&lt;E$19),$E$19/$E$23,0)</f>
        <v>4772.4885982521801</v>
      </c>
      <c r="H41" s="179">
        <f t="shared" si="4"/>
        <v>57269.863179026164</v>
      </c>
      <c r="I41" s="60">
        <f t="shared" si="6"/>
        <v>171809.58953707849</v>
      </c>
      <c r="J41" s="92" t="str">
        <f t="shared" si="5"/>
        <v>2023–2024</v>
      </c>
      <c r="L41" s="103"/>
      <c r="N41" s="101"/>
    </row>
    <row r="42" spans="1:18" ht="20.25" customHeight="1" x14ac:dyDescent="0.2">
      <c r="A42" s="176">
        <v>45200</v>
      </c>
      <c r="B42" s="177">
        <f t="shared" si="1"/>
        <v>-5000</v>
      </c>
      <c r="C42" s="158">
        <v>5000</v>
      </c>
      <c r="D42" s="179">
        <f t="shared" si="2"/>
        <v>347.01096377951802</v>
      </c>
      <c r="E42" s="178">
        <f t="shared" si="0"/>
        <v>4652.9890362204824</v>
      </c>
      <c r="F42" s="179">
        <f t="shared" si="3"/>
        <v>168852.49285353854</v>
      </c>
      <c r="G42" s="179">
        <f>IF(AND(C42&lt;&gt;"",SUM(G$27:G41)&lt;E$19),$E$19/$E$23,0)</f>
        <v>4772.4885982521801</v>
      </c>
      <c r="H42" s="179">
        <f t="shared" si="4"/>
        <v>62042.351777278345</v>
      </c>
      <c r="I42" s="179">
        <f t="shared" si="6"/>
        <v>167037.1009388263</v>
      </c>
      <c r="J42" s="92" t="str">
        <f t="shared" si="5"/>
        <v>2023–2024</v>
      </c>
      <c r="L42" s="103"/>
      <c r="N42" s="101"/>
    </row>
    <row r="43" spans="1:18" ht="20.25" customHeight="1" x14ac:dyDescent="0.25">
      <c r="A43" s="176">
        <v>45231</v>
      </c>
      <c r="B43" s="177">
        <f t="shared" si="1"/>
        <v>-5000</v>
      </c>
      <c r="C43" s="158">
        <v>5000</v>
      </c>
      <c r="D43" s="60">
        <f t="shared" si="2"/>
        <v>337.70498570707707</v>
      </c>
      <c r="E43" s="178">
        <f t="shared" si="0"/>
        <v>4662.295014292923</v>
      </c>
      <c r="F43" s="179">
        <f t="shared" si="3"/>
        <v>164190.19783924561</v>
      </c>
      <c r="G43" s="179">
        <f>IF(AND(C43&lt;&gt;"",SUM(G$27:G42)&lt;E$19),$E$19/$E$23,0)</f>
        <v>4772.4885982521801</v>
      </c>
      <c r="H43" s="179">
        <f t="shared" si="4"/>
        <v>66814.840375530519</v>
      </c>
      <c r="I43" s="60">
        <f t="shared" si="6"/>
        <v>162264.61234057415</v>
      </c>
      <c r="J43" s="92" t="str">
        <f t="shared" si="5"/>
        <v>2023–2024</v>
      </c>
      <c r="L43" s="103"/>
      <c r="N43" s="101"/>
      <c r="O43" s="180" t="s">
        <v>1566</v>
      </c>
      <c r="P43" s="181" t="s">
        <v>1574</v>
      </c>
      <c r="Q43" s="182"/>
      <c r="R43" s="182"/>
    </row>
    <row r="44" spans="1:18" ht="20.25" customHeight="1" x14ac:dyDescent="0.25">
      <c r="A44" s="176">
        <v>45261</v>
      </c>
      <c r="B44" s="177">
        <f t="shared" si="1"/>
        <v>-5000</v>
      </c>
      <c r="C44" s="158">
        <v>5000</v>
      </c>
      <c r="D44" s="60">
        <f t="shared" si="2"/>
        <v>328.3803956784912</v>
      </c>
      <c r="E44" s="178">
        <f t="shared" si="0"/>
        <v>4671.6196043215086</v>
      </c>
      <c r="F44" s="179">
        <f t="shared" si="3"/>
        <v>159518.57823492409</v>
      </c>
      <c r="G44" s="179">
        <f>IF(AND(C44&lt;&gt;"",SUM(G$27:G43)&lt;E$19),$E$19/$E$23,0)</f>
        <v>4772.4885982521801</v>
      </c>
      <c r="H44" s="179">
        <f t="shared" si="4"/>
        <v>71587.3289737827</v>
      </c>
      <c r="I44" s="60">
        <f t="shared" si="6"/>
        <v>157492.12374232197</v>
      </c>
      <c r="J44" s="92" t="str">
        <f t="shared" si="5"/>
        <v>2023–2024</v>
      </c>
      <c r="L44" s="103"/>
      <c r="N44" s="101"/>
      <c r="O44" s="183" t="s">
        <v>1575</v>
      </c>
      <c r="P44" s="161" t="s">
        <v>1576</v>
      </c>
      <c r="Q44" s="161"/>
      <c r="R44" s="185">
        <f>$F$41</f>
        <v>173505.48188975902</v>
      </c>
    </row>
    <row r="45" spans="1:18" ht="20.25" customHeight="1" x14ac:dyDescent="0.25">
      <c r="A45" s="176">
        <v>45292</v>
      </c>
      <c r="B45" s="177">
        <f t="shared" si="1"/>
        <v>-5000</v>
      </c>
      <c r="C45" s="158">
        <v>5000</v>
      </c>
      <c r="D45" s="60">
        <f t="shared" si="2"/>
        <v>319.03715646984818</v>
      </c>
      <c r="E45" s="178">
        <f t="shared" si="0"/>
        <v>4680.962843530152</v>
      </c>
      <c r="F45" s="179">
        <f t="shared" si="3"/>
        <v>154837.61539139395</v>
      </c>
      <c r="G45" s="179">
        <f>IF(AND(C45&lt;&gt;"",SUM(G$27:G44)&lt;E$19),$E$19/$E$23,0)</f>
        <v>4772.4885982521801</v>
      </c>
      <c r="H45" s="179">
        <f t="shared" si="4"/>
        <v>76359.817572034881</v>
      </c>
      <c r="I45" s="60">
        <f t="shared" si="6"/>
        <v>152719.63514406979</v>
      </c>
      <c r="J45" s="92" t="str">
        <f t="shared" si="5"/>
        <v>2023–2024</v>
      </c>
      <c r="L45" s="103"/>
      <c r="N45" s="101"/>
      <c r="O45" s="183" t="s">
        <v>1577</v>
      </c>
      <c r="P45" s="161" t="s">
        <v>1578</v>
      </c>
      <c r="Q45" s="161"/>
      <c r="R45" s="185">
        <f>$H$41</f>
        <v>57269.863179026164</v>
      </c>
    </row>
    <row r="46" spans="1:18" ht="20.25" customHeight="1" x14ac:dyDescent="0.25">
      <c r="A46" s="176">
        <v>45323</v>
      </c>
      <c r="B46" s="177">
        <f t="shared" si="1"/>
        <v>-5000</v>
      </c>
      <c r="C46" s="158">
        <v>5000</v>
      </c>
      <c r="D46" s="60">
        <f t="shared" si="2"/>
        <v>309.67523078278788</v>
      </c>
      <c r="E46" s="178">
        <f t="shared" si="0"/>
        <v>4690.3247692172117</v>
      </c>
      <c r="F46" s="179">
        <f t="shared" si="3"/>
        <v>150147.29062217675</v>
      </c>
      <c r="G46" s="179">
        <f>IF(AND(C46&lt;&gt;"",SUM(G$27:G45)&lt;E$19),$E$19/$E$23,0)</f>
        <v>4772.4885982521801</v>
      </c>
      <c r="H46" s="179">
        <f t="shared" si="4"/>
        <v>81132.306170287062</v>
      </c>
      <c r="I46" s="60">
        <f t="shared" si="6"/>
        <v>147947.14654581761</v>
      </c>
      <c r="J46" s="92" t="str">
        <f t="shared" si="5"/>
        <v>2023–2024</v>
      </c>
      <c r="L46" s="103"/>
      <c r="N46" s="101"/>
      <c r="O46" s="183" t="s">
        <v>1579</v>
      </c>
      <c r="P46" s="161" t="s">
        <v>1580</v>
      </c>
      <c r="Q46" s="161"/>
      <c r="R46" s="185">
        <f>$I$41</f>
        <v>171809.58953707849</v>
      </c>
    </row>
    <row r="47" spans="1:18" ht="20.25" customHeight="1" x14ac:dyDescent="0.2">
      <c r="A47" s="176">
        <v>45352</v>
      </c>
      <c r="B47" s="177">
        <f t="shared" si="1"/>
        <v>-5000</v>
      </c>
      <c r="C47" s="158">
        <v>5000</v>
      </c>
      <c r="D47" s="60">
        <f t="shared" si="2"/>
        <v>300.29458124435354</v>
      </c>
      <c r="E47" s="178">
        <f t="shared" si="0"/>
        <v>4699.7054187556469</v>
      </c>
      <c r="F47" s="179">
        <f t="shared" si="3"/>
        <v>145447.5852034211</v>
      </c>
      <c r="G47" s="179">
        <f>IF(AND(C47&lt;&gt;"",SUM(G$27:G46)&lt;E$19),$E$19/$E$23,0)</f>
        <v>4772.4885982521801</v>
      </c>
      <c r="H47" s="179">
        <f t="shared" si="4"/>
        <v>85904.794768539243</v>
      </c>
      <c r="I47" s="60">
        <f t="shared" si="6"/>
        <v>143174.65794756543</v>
      </c>
      <c r="J47" s="92" t="str">
        <f t="shared" si="5"/>
        <v>2023–2024</v>
      </c>
      <c r="L47" s="103"/>
      <c r="N47" s="101"/>
    </row>
    <row r="48" spans="1:18" ht="20.25" customHeight="1" x14ac:dyDescent="0.2">
      <c r="A48" s="176">
        <v>45383</v>
      </c>
      <c r="B48" s="177">
        <f t="shared" si="1"/>
        <v>-5000</v>
      </c>
      <c r="C48" s="158">
        <v>5000</v>
      </c>
      <c r="D48" s="60">
        <f t="shared" si="2"/>
        <v>290.89517040684217</v>
      </c>
      <c r="E48" s="178">
        <f t="shared" si="0"/>
        <v>4709.1048295931578</v>
      </c>
      <c r="F48" s="179">
        <f t="shared" si="3"/>
        <v>140738.48037382794</v>
      </c>
      <c r="G48" s="179">
        <f>IF(AND(C48&lt;&gt;"",SUM(G$27:G47)&lt;E$19),$E$19/$E$23,0)</f>
        <v>4772.4885982521801</v>
      </c>
      <c r="H48" s="179">
        <f t="shared" si="4"/>
        <v>90677.283366791424</v>
      </c>
      <c r="I48" s="60">
        <f t="shared" si="6"/>
        <v>138402.16934931325</v>
      </c>
      <c r="J48" s="92" t="str">
        <f t="shared" si="5"/>
        <v>2023–2024</v>
      </c>
      <c r="L48" s="103"/>
      <c r="N48" s="101"/>
    </row>
    <row r="49" spans="1:17" ht="20.25" customHeight="1" x14ac:dyDescent="0.2">
      <c r="A49" s="176">
        <v>45413</v>
      </c>
      <c r="B49" s="177">
        <f t="shared" si="1"/>
        <v>-5000</v>
      </c>
      <c r="C49" s="158">
        <v>5000</v>
      </c>
      <c r="D49" s="60">
        <f t="shared" si="2"/>
        <v>281.47696074765588</v>
      </c>
      <c r="E49" s="178">
        <f t="shared" si="0"/>
        <v>4718.5230392523445</v>
      </c>
      <c r="F49" s="179">
        <f t="shared" si="3"/>
        <v>136019.95733457559</v>
      </c>
      <c r="G49" s="179">
        <f>IF(AND(C49&lt;&gt;"",SUM(G$27:G48)&lt;E$19),$E$19/$E$23,0)</f>
        <v>4772.4885982521801</v>
      </c>
      <c r="H49" s="179">
        <f t="shared" si="4"/>
        <v>95449.771965043605</v>
      </c>
      <c r="I49" s="60">
        <f t="shared" si="6"/>
        <v>133629.68075106107</v>
      </c>
      <c r="J49" s="92" t="str">
        <f t="shared" si="5"/>
        <v>2023–2024</v>
      </c>
      <c r="L49" s="103"/>
      <c r="N49" s="101"/>
    </row>
    <row r="50" spans="1:17" ht="20.25" customHeight="1" x14ac:dyDescent="0.2">
      <c r="A50" s="176">
        <v>45444</v>
      </c>
      <c r="B50" s="177">
        <f t="shared" si="1"/>
        <v>-5000</v>
      </c>
      <c r="C50" s="158">
        <v>5000</v>
      </c>
      <c r="D50" s="60">
        <f t="shared" si="2"/>
        <v>272.03991466915119</v>
      </c>
      <c r="E50" s="178">
        <f t="shared" si="0"/>
        <v>4727.9600853308484</v>
      </c>
      <c r="F50" s="179">
        <f t="shared" si="3"/>
        <v>131291.99724924474</v>
      </c>
      <c r="G50" s="179">
        <f>IF(AND(C50&lt;&gt;"",SUM(G$27:G49)&lt;E$19),$E$19/$E$23,0)</f>
        <v>4772.4885982521801</v>
      </c>
      <c r="H50" s="179">
        <f t="shared" si="4"/>
        <v>100222.26056329579</v>
      </c>
      <c r="I50" s="60">
        <f t="shared" si="6"/>
        <v>128857.19215280887</v>
      </c>
      <c r="J50" s="92" t="str">
        <f t="shared" si="5"/>
        <v>2023–2024</v>
      </c>
      <c r="L50" s="103"/>
      <c r="N50" s="101"/>
    </row>
    <row r="51" spans="1:17" ht="20.25" customHeight="1" x14ac:dyDescent="0.2">
      <c r="A51" s="176">
        <v>45474</v>
      </c>
      <c r="B51" s="177">
        <f t="shared" si="1"/>
        <v>-5000</v>
      </c>
      <c r="C51" s="158">
        <v>5000</v>
      </c>
      <c r="D51" s="60">
        <f t="shared" si="2"/>
        <v>262.58399449848952</v>
      </c>
      <c r="E51" s="178">
        <f t="shared" si="0"/>
        <v>4737.4160055015109</v>
      </c>
      <c r="F51" s="179">
        <f t="shared" si="3"/>
        <v>126554.58124374323</v>
      </c>
      <c r="G51" s="60">
        <f>IF(AND(C51&lt;&gt;"",SUM(G$27:G50)&lt;E$19),$E$19/$E$23,0)</f>
        <v>4772.4885982521801</v>
      </c>
      <c r="H51" s="60">
        <f t="shared" si="4"/>
        <v>104994.74916154797</v>
      </c>
      <c r="I51" s="60">
        <f t="shared" si="6"/>
        <v>124084.70355455669</v>
      </c>
      <c r="J51" s="92" t="str">
        <f t="shared" si="5"/>
        <v>2024–2025</v>
      </c>
      <c r="L51" s="103"/>
      <c r="N51" s="101"/>
    </row>
    <row r="52" spans="1:17" ht="20.25" customHeight="1" x14ac:dyDescent="0.2">
      <c r="A52" s="176">
        <v>45505</v>
      </c>
      <c r="B52" s="177">
        <f t="shared" si="1"/>
        <v>-5000</v>
      </c>
      <c r="C52" s="158">
        <v>5000</v>
      </c>
      <c r="D52" s="60">
        <f t="shared" si="2"/>
        <v>253.10916248748649</v>
      </c>
      <c r="E52" s="178">
        <f t="shared" si="0"/>
        <v>4746.8908375125138</v>
      </c>
      <c r="F52" s="179">
        <f t="shared" si="3"/>
        <v>121807.69040623071</v>
      </c>
      <c r="G52" s="60">
        <f>IF(AND(C52&lt;&gt;"",SUM(G$27:G51)&lt;E$19),$E$19/$E$23,0)</f>
        <v>4772.4885982521801</v>
      </c>
      <c r="H52" s="60">
        <f t="shared" si="4"/>
        <v>109767.23775980015</v>
      </c>
      <c r="I52" s="60">
        <f t="shared" si="6"/>
        <v>119312.21495630451</v>
      </c>
      <c r="J52" s="92" t="str">
        <f t="shared" si="5"/>
        <v>2024–2025</v>
      </c>
      <c r="L52" s="103"/>
      <c r="N52" s="101"/>
    </row>
    <row r="53" spans="1:17" ht="20.25" customHeight="1" x14ac:dyDescent="0.2">
      <c r="A53" s="176">
        <v>45536</v>
      </c>
      <c r="B53" s="177">
        <f t="shared" si="1"/>
        <v>-5000</v>
      </c>
      <c r="C53" s="158">
        <v>5000</v>
      </c>
      <c r="D53" s="60">
        <f t="shared" si="2"/>
        <v>243.61538081246144</v>
      </c>
      <c r="E53" s="178">
        <f t="shared" si="0"/>
        <v>4756.3846191875382</v>
      </c>
      <c r="F53" s="179">
        <f t="shared" si="3"/>
        <v>117051.30578704318</v>
      </c>
      <c r="G53" s="60">
        <f>IF(AND(C53&lt;&gt;"",SUM(G$27:G52)&lt;E$19),$E$19/$E$23,0)</f>
        <v>4772.4885982521801</v>
      </c>
      <c r="H53" s="60">
        <f t="shared" si="4"/>
        <v>114539.72635805233</v>
      </c>
      <c r="I53" s="60">
        <f t="shared" si="6"/>
        <v>114539.72635805233</v>
      </c>
      <c r="J53" s="92" t="str">
        <f t="shared" si="5"/>
        <v>2024–2025</v>
      </c>
      <c r="L53" s="103"/>
      <c r="N53" s="101"/>
      <c r="Q53" s="61"/>
    </row>
    <row r="54" spans="1:17" ht="20.25" customHeight="1" x14ac:dyDescent="0.2">
      <c r="A54" s="176">
        <v>45566</v>
      </c>
      <c r="B54" s="177">
        <f t="shared" si="1"/>
        <v>-5000</v>
      </c>
      <c r="C54" s="158">
        <v>5000</v>
      </c>
      <c r="D54" s="60">
        <f t="shared" si="2"/>
        <v>234.10261157408638</v>
      </c>
      <c r="E54" s="178">
        <f t="shared" si="0"/>
        <v>4765.897388425914</v>
      </c>
      <c r="F54" s="179">
        <f t="shared" si="3"/>
        <v>112285.40839861726</v>
      </c>
      <c r="G54" s="60">
        <f>IF(AND(C54&lt;&gt;"",SUM(G$27:G53)&lt;E$19),$E$19/$E$23,0)</f>
        <v>4772.4885982521801</v>
      </c>
      <c r="H54" s="60">
        <f t="shared" si="4"/>
        <v>119312.21495630451</v>
      </c>
      <c r="I54" s="60">
        <f t="shared" si="6"/>
        <v>109767.23775980015</v>
      </c>
      <c r="J54" s="92" t="str">
        <f t="shared" si="5"/>
        <v>2024–2025</v>
      </c>
      <c r="L54" s="103"/>
      <c r="N54" s="101"/>
      <c r="Q54" s="61"/>
    </row>
    <row r="55" spans="1:17" ht="20.25" customHeight="1" x14ac:dyDescent="0.2">
      <c r="A55" s="176">
        <v>45597</v>
      </c>
      <c r="B55" s="177">
        <f t="shared" si="1"/>
        <v>-5000</v>
      </c>
      <c r="C55" s="158">
        <v>5000</v>
      </c>
      <c r="D55" s="60">
        <f t="shared" si="2"/>
        <v>224.57081679723453</v>
      </c>
      <c r="E55" s="178">
        <f t="shared" si="0"/>
        <v>4775.4291832027657</v>
      </c>
      <c r="F55" s="60">
        <f t="shared" si="3"/>
        <v>107509.9792154145</v>
      </c>
      <c r="G55" s="60">
        <f>IF(AND(C55&lt;&gt;"",SUM(G$27:G54)&lt;E$19),$E$19/$E$23,0)</f>
        <v>4772.4885982521801</v>
      </c>
      <c r="H55" s="60">
        <f t="shared" si="4"/>
        <v>124084.70355455669</v>
      </c>
      <c r="I55" s="60">
        <f t="shared" si="6"/>
        <v>104994.74916154797</v>
      </c>
      <c r="J55" s="92" t="str">
        <f t="shared" si="5"/>
        <v>2024–2025</v>
      </c>
      <c r="L55" s="103"/>
      <c r="N55" s="101"/>
      <c r="Q55" s="61"/>
    </row>
    <row r="56" spans="1:17" ht="20.25" customHeight="1" x14ac:dyDescent="0.2">
      <c r="A56" s="176">
        <v>45627</v>
      </c>
      <c r="B56" s="177">
        <f t="shared" si="1"/>
        <v>-5000</v>
      </c>
      <c r="C56" s="158">
        <v>5000</v>
      </c>
      <c r="D56" s="60">
        <f t="shared" si="2"/>
        <v>215.01995843082898</v>
      </c>
      <c r="E56" s="178">
        <f t="shared" si="0"/>
        <v>4784.9800415691707</v>
      </c>
      <c r="F56" s="60">
        <f t="shared" si="3"/>
        <v>102724.99917384532</v>
      </c>
      <c r="G56" s="60">
        <f>IF(AND(C56&lt;&gt;"",SUM(G$27:G55)&lt;E$19),$E$19/$E$23,0)</f>
        <v>4772.4885982521801</v>
      </c>
      <c r="H56" s="60">
        <f t="shared" si="4"/>
        <v>128857.19215280887</v>
      </c>
      <c r="I56" s="60">
        <f t="shared" si="6"/>
        <v>100222.26056329579</v>
      </c>
      <c r="J56" s="92" t="str">
        <f t="shared" si="5"/>
        <v>2024–2025</v>
      </c>
      <c r="L56" s="103"/>
      <c r="N56" s="101"/>
      <c r="Q56" s="61"/>
    </row>
    <row r="57" spans="1:17" ht="20.25" customHeight="1" x14ac:dyDescent="0.2">
      <c r="A57" s="176">
        <v>45658</v>
      </c>
      <c r="B57" s="177">
        <f t="shared" si="1"/>
        <v>-5000</v>
      </c>
      <c r="C57" s="158">
        <v>5000</v>
      </c>
      <c r="D57" s="60">
        <f t="shared" si="2"/>
        <v>205.44999834769067</v>
      </c>
      <c r="E57" s="178">
        <f t="shared" si="0"/>
        <v>4794.5500016523092</v>
      </c>
      <c r="F57" s="60">
        <f t="shared" si="3"/>
        <v>97930.44917219301</v>
      </c>
      <c r="G57" s="60">
        <f>IF(AND(C57&lt;&gt;"",SUM(G$27:G56)&lt;E$19),$E$19/$E$23,0)</f>
        <v>4772.4885982521801</v>
      </c>
      <c r="H57" s="60">
        <f t="shared" si="4"/>
        <v>133629.68075106104</v>
      </c>
      <c r="I57" s="60">
        <f t="shared" si="6"/>
        <v>95449.771965043619</v>
      </c>
      <c r="J57" s="92" t="str">
        <f t="shared" si="5"/>
        <v>2024–2025</v>
      </c>
      <c r="L57" s="103"/>
      <c r="N57" s="101"/>
      <c r="Q57" s="61"/>
    </row>
    <row r="58" spans="1:17" ht="20.25" customHeight="1" x14ac:dyDescent="0.2">
      <c r="A58" s="176">
        <v>45689</v>
      </c>
      <c r="B58" s="177">
        <f t="shared" si="1"/>
        <v>-5000</v>
      </c>
      <c r="C58" s="158">
        <v>5000</v>
      </c>
      <c r="D58" s="60">
        <f t="shared" si="2"/>
        <v>195.86089834438602</v>
      </c>
      <c r="E58" s="178">
        <f t="shared" si="0"/>
        <v>4804.1391016556136</v>
      </c>
      <c r="F58" s="60">
        <f t="shared" si="3"/>
        <v>93126.310070537394</v>
      </c>
      <c r="G58" s="60">
        <f>IF(AND(C58&lt;&gt;"",SUM(G$27:G57)&lt;E$19),$E$19/$E$23,0)</f>
        <v>4772.4885982521801</v>
      </c>
      <c r="H58" s="60">
        <f t="shared" si="4"/>
        <v>138402.16934931322</v>
      </c>
      <c r="I58" s="60">
        <f t="shared" si="6"/>
        <v>90677.283366791438</v>
      </c>
      <c r="J58" s="92" t="str">
        <f t="shared" si="5"/>
        <v>2024–2025</v>
      </c>
      <c r="L58" s="103"/>
      <c r="N58" s="101"/>
      <c r="Q58" s="61"/>
    </row>
    <row r="59" spans="1:17" ht="20.25" customHeight="1" x14ac:dyDescent="0.2">
      <c r="A59" s="176">
        <v>45717</v>
      </c>
      <c r="B59" s="177">
        <f t="shared" si="1"/>
        <v>-5000</v>
      </c>
      <c r="C59" s="158">
        <v>5000</v>
      </c>
      <c r="D59" s="60">
        <f t="shared" si="2"/>
        <v>186.2526201410748</v>
      </c>
      <c r="E59" s="178">
        <f t="shared" si="0"/>
        <v>4813.7473798589253</v>
      </c>
      <c r="F59" s="60">
        <f t="shared" si="3"/>
        <v>88312.562690678475</v>
      </c>
      <c r="G59" s="60">
        <f>IF(AND(C59&lt;&gt;"",SUM(G$27:G58)&lt;E$19),$E$19/$E$23,0)</f>
        <v>4772.4885982521801</v>
      </c>
      <c r="H59" s="60">
        <f t="shared" si="4"/>
        <v>143174.6579475654</v>
      </c>
      <c r="I59" s="60">
        <f t="shared" si="6"/>
        <v>85904.794768539257</v>
      </c>
      <c r="J59" s="92" t="str">
        <f t="shared" si="5"/>
        <v>2024–2025</v>
      </c>
      <c r="L59" s="103"/>
      <c r="N59" s="101"/>
      <c r="Q59" s="61"/>
    </row>
    <row r="60" spans="1:17" ht="20.25" customHeight="1" x14ac:dyDescent="0.2">
      <c r="A60" s="176">
        <v>45748</v>
      </c>
      <c r="B60" s="177">
        <f t="shared" si="1"/>
        <v>-5000</v>
      </c>
      <c r="C60" s="158">
        <v>5000</v>
      </c>
      <c r="D60" s="60">
        <f t="shared" si="2"/>
        <v>176.62512538135695</v>
      </c>
      <c r="E60" s="178">
        <f t="shared" si="0"/>
        <v>4823.3748746186429</v>
      </c>
      <c r="F60" s="60">
        <f t="shared" si="3"/>
        <v>83489.187816059828</v>
      </c>
      <c r="G60" s="60">
        <f>IF(AND(C60&lt;&gt;"",SUM(G$27:G59)&lt;E$19),$E$19/$E$23,0)</f>
        <v>4772.4885982521801</v>
      </c>
      <c r="H60" s="60">
        <f t="shared" si="4"/>
        <v>147947.14654581758</v>
      </c>
      <c r="I60" s="60">
        <f t="shared" si="6"/>
        <v>81132.306170287076</v>
      </c>
      <c r="J60" s="92" t="str">
        <f t="shared" si="5"/>
        <v>2024–2025</v>
      </c>
      <c r="L60" s="103"/>
      <c r="N60" s="101"/>
      <c r="Q60" s="61"/>
    </row>
    <row r="61" spans="1:17" ht="20.25" customHeight="1" x14ac:dyDescent="0.2">
      <c r="A61" s="176">
        <v>45778</v>
      </c>
      <c r="B61" s="177">
        <f t="shared" si="1"/>
        <v>-5000</v>
      </c>
      <c r="C61" s="158">
        <v>5000</v>
      </c>
      <c r="D61" s="60">
        <f t="shared" si="2"/>
        <v>166.97837563211965</v>
      </c>
      <c r="E61" s="178">
        <f t="shared" si="0"/>
        <v>4833.0216243678806</v>
      </c>
      <c r="F61" s="60">
        <f t="shared" si="3"/>
        <v>78656.16619169194</v>
      </c>
      <c r="G61" s="60">
        <f>IF(AND(C61&lt;&gt;"",SUM(G$27:G60)&lt;E$19),$E$19/$E$23,0)</f>
        <v>4772.4885982521801</v>
      </c>
      <c r="H61" s="60">
        <f t="shared" si="4"/>
        <v>152719.63514406976</v>
      </c>
      <c r="I61" s="60">
        <f t="shared" si="6"/>
        <v>76359.817572034895</v>
      </c>
      <c r="J61" s="92" t="str">
        <f t="shared" si="5"/>
        <v>2024–2025</v>
      </c>
      <c r="L61" s="103"/>
      <c r="N61" s="101"/>
      <c r="Q61" s="61"/>
    </row>
    <row r="62" spans="1:17" ht="20.25" customHeight="1" x14ac:dyDescent="0.2">
      <c r="A62" s="176">
        <v>45809</v>
      </c>
      <c r="B62" s="177">
        <f t="shared" si="1"/>
        <v>-5000</v>
      </c>
      <c r="C62" s="158">
        <v>5000</v>
      </c>
      <c r="D62" s="60">
        <f t="shared" si="2"/>
        <v>157.31233238338388</v>
      </c>
      <c r="E62" s="178">
        <f t="shared" si="0"/>
        <v>4842.6876676166157</v>
      </c>
      <c r="F62" s="60">
        <f t="shared" si="3"/>
        <v>73813.478524075326</v>
      </c>
      <c r="G62" s="60">
        <f>IF(AND(C62&lt;&gt;"",SUM(G$27:G61)&lt;E$19),$E$19/$E$23,0)</f>
        <v>4772.4885982521801</v>
      </c>
      <c r="H62" s="60">
        <f t="shared" si="4"/>
        <v>157492.12374232194</v>
      </c>
      <c r="I62" s="60">
        <f t="shared" si="6"/>
        <v>71587.328973782714</v>
      </c>
      <c r="J62" s="92" t="str">
        <f t="shared" si="5"/>
        <v>2024–2025</v>
      </c>
      <c r="L62" s="103"/>
      <c r="N62" s="101"/>
      <c r="Q62" s="61"/>
    </row>
    <row r="63" spans="1:17" ht="20.25" customHeight="1" x14ac:dyDescent="0.2">
      <c r="A63" s="176">
        <v>45839</v>
      </c>
      <c r="B63" s="177">
        <f t="shared" si="1"/>
        <v>-5000</v>
      </c>
      <c r="C63" s="158">
        <v>5000</v>
      </c>
      <c r="D63" s="60">
        <f t="shared" si="2"/>
        <v>147.62695704815067</v>
      </c>
      <c r="E63" s="178">
        <f t="shared" si="0"/>
        <v>4852.3730429518491</v>
      </c>
      <c r="F63" s="60">
        <f t="shared" si="3"/>
        <v>68961.105481123479</v>
      </c>
      <c r="G63" s="60">
        <f>IF(AND(C63&lt;&gt;"",SUM(G$27:G62)&lt;E$19),$E$19/$E$23,0)</f>
        <v>4772.4885982521801</v>
      </c>
      <c r="H63" s="60">
        <f t="shared" si="4"/>
        <v>162264.61234057412</v>
      </c>
      <c r="I63" s="60">
        <f t="shared" si="6"/>
        <v>66814.840375530533</v>
      </c>
      <c r="J63" s="92" t="str">
        <f t="shared" si="5"/>
        <v>2025–2026</v>
      </c>
      <c r="L63" s="103"/>
      <c r="N63" s="101"/>
      <c r="Q63" s="61"/>
    </row>
    <row r="64" spans="1:17" ht="20.25" customHeight="1" x14ac:dyDescent="0.2">
      <c r="A64" s="176">
        <v>45870</v>
      </c>
      <c r="B64" s="177">
        <f t="shared" si="1"/>
        <v>-5000</v>
      </c>
      <c r="C64" s="158">
        <v>5000</v>
      </c>
      <c r="D64" s="60">
        <f t="shared" si="2"/>
        <v>137.92221096224696</v>
      </c>
      <c r="E64" s="178">
        <f t="shared" si="0"/>
        <v>4862.0777890377531</v>
      </c>
      <c r="F64" s="60">
        <f t="shared" si="3"/>
        <v>64099.027692085729</v>
      </c>
      <c r="G64" s="60">
        <f>IF(AND(C64&lt;&gt;"",SUM(G$27:G63)&lt;E$19),$E$19/$E$23,0)</f>
        <v>4772.4885982521801</v>
      </c>
      <c r="H64" s="60">
        <f t="shared" si="4"/>
        <v>167037.1009388263</v>
      </c>
      <c r="I64" s="60">
        <f t="shared" si="6"/>
        <v>62042.351777278353</v>
      </c>
      <c r="J64" s="92" t="str">
        <f t="shared" si="5"/>
        <v>2025–2026</v>
      </c>
      <c r="L64" s="103"/>
      <c r="N64" s="101"/>
      <c r="Q64" s="61"/>
    </row>
    <row r="65" spans="1:17" ht="20.25" customHeight="1" x14ac:dyDescent="0.2">
      <c r="A65" s="176">
        <v>45901</v>
      </c>
      <c r="B65" s="177">
        <f t="shared" si="1"/>
        <v>-5000</v>
      </c>
      <c r="C65" s="158">
        <v>5000</v>
      </c>
      <c r="D65" s="60">
        <f t="shared" si="2"/>
        <v>128.19805538417145</v>
      </c>
      <c r="E65" s="178">
        <f t="shared" si="0"/>
        <v>4871.8019446158287</v>
      </c>
      <c r="F65" s="60">
        <f t="shared" si="3"/>
        <v>59227.2257474699</v>
      </c>
      <c r="G65" s="60">
        <f>IF(AND(C65&lt;&gt;"",SUM(G$27:G64)&lt;E$19),$E$19/$E$23,0)</f>
        <v>4772.4885982521801</v>
      </c>
      <c r="H65" s="60">
        <f t="shared" si="4"/>
        <v>171809.58953707849</v>
      </c>
      <c r="I65" s="60">
        <f t="shared" si="6"/>
        <v>57269.863179026172</v>
      </c>
      <c r="J65" s="92" t="str">
        <f t="shared" si="5"/>
        <v>2025–2026</v>
      </c>
      <c r="L65" s="103"/>
      <c r="N65" s="101"/>
      <c r="Q65" s="61"/>
    </row>
    <row r="66" spans="1:17" ht="20.25" customHeight="1" x14ac:dyDescent="0.2">
      <c r="A66" s="176">
        <v>45931</v>
      </c>
      <c r="B66" s="177">
        <f t="shared" si="1"/>
        <v>-5000</v>
      </c>
      <c r="C66" s="158">
        <v>5000</v>
      </c>
      <c r="D66" s="60">
        <f t="shared" si="2"/>
        <v>118.4544514949398</v>
      </c>
      <c r="E66" s="178">
        <f t="shared" si="0"/>
        <v>4881.5455485050607</v>
      </c>
      <c r="F66" s="60">
        <f t="shared" si="3"/>
        <v>54345.680198964837</v>
      </c>
      <c r="G66" s="60">
        <f>IF(AND(C66&lt;&gt;"",SUM(G$27:G65)&lt;E$19),$E$19/$E$23,0)</f>
        <v>4772.4885982521801</v>
      </c>
      <c r="H66" s="60">
        <f t="shared" si="4"/>
        <v>176582.07813533067</v>
      </c>
      <c r="I66" s="60">
        <f t="shared" si="6"/>
        <v>52497.374580773991</v>
      </c>
      <c r="J66" s="92" t="str">
        <f t="shared" si="5"/>
        <v>2025–2026</v>
      </c>
      <c r="L66" s="103"/>
      <c r="N66" s="101"/>
      <c r="Q66" s="61"/>
    </row>
    <row r="67" spans="1:17" ht="20.25" customHeight="1" x14ac:dyDescent="0.2">
      <c r="A67" s="176">
        <v>45962</v>
      </c>
      <c r="B67" s="177">
        <f t="shared" si="1"/>
        <v>-5000</v>
      </c>
      <c r="C67" s="158">
        <v>5000</v>
      </c>
      <c r="D67" s="60">
        <f t="shared" si="2"/>
        <v>108.69136039792967</v>
      </c>
      <c r="E67" s="178">
        <f t="shared" si="0"/>
        <v>4891.3086396020699</v>
      </c>
      <c r="F67" s="60">
        <f t="shared" si="3"/>
        <v>49454.371559362771</v>
      </c>
      <c r="G67" s="60">
        <f>IF(AND(C67&lt;&gt;"",SUM(G$27:G66)&lt;E$19),$E$19/$E$23,0)</f>
        <v>4772.4885982521801</v>
      </c>
      <c r="H67" s="60">
        <f t="shared" si="4"/>
        <v>181354.56673358285</v>
      </c>
      <c r="I67" s="60">
        <f t="shared" si="6"/>
        <v>47724.88598252181</v>
      </c>
      <c r="J67" s="92" t="str">
        <f t="shared" si="5"/>
        <v>2025–2026</v>
      </c>
      <c r="L67" s="103"/>
      <c r="N67" s="101"/>
      <c r="Q67" s="61"/>
    </row>
    <row r="68" spans="1:17" ht="20.25" customHeight="1" x14ac:dyDescent="0.2">
      <c r="A68" s="176">
        <v>45992</v>
      </c>
      <c r="B68" s="177">
        <f t="shared" si="1"/>
        <v>-5000</v>
      </c>
      <c r="C68" s="158">
        <v>5000</v>
      </c>
      <c r="D68" s="60">
        <f t="shared" si="2"/>
        <v>98.908743118725553</v>
      </c>
      <c r="E68" s="178">
        <f t="shared" si="0"/>
        <v>4901.0912568812746</v>
      </c>
      <c r="F68" s="60">
        <f t="shared" si="3"/>
        <v>44553.280302481493</v>
      </c>
      <c r="G68" s="60">
        <f>IF(AND(C68&lt;&gt;"",SUM(G$27:G67)&lt;E$19),$E$19/$E$23,0)</f>
        <v>4772.4885982521801</v>
      </c>
      <c r="H68" s="60">
        <f t="shared" si="4"/>
        <v>186127.05533183503</v>
      </c>
      <c r="I68" s="60">
        <f t="shared" si="6"/>
        <v>42952.397384269629</v>
      </c>
      <c r="J68" s="92" t="str">
        <f t="shared" si="5"/>
        <v>2025–2026</v>
      </c>
      <c r="L68" s="103"/>
      <c r="N68" s="101"/>
      <c r="Q68" s="61"/>
    </row>
    <row r="69" spans="1:17" ht="20.25" customHeight="1" x14ac:dyDescent="0.2">
      <c r="A69" s="176">
        <v>46023</v>
      </c>
      <c r="B69" s="177">
        <f t="shared" si="1"/>
        <v>-5000</v>
      </c>
      <c r="C69" s="158">
        <v>5000</v>
      </c>
      <c r="D69" s="60">
        <f t="shared" si="2"/>
        <v>89.106560604962979</v>
      </c>
      <c r="E69" s="178">
        <f t="shared" si="0"/>
        <v>4910.8934393950367</v>
      </c>
      <c r="F69" s="60">
        <f t="shared" si="3"/>
        <v>39642.38686308646</v>
      </c>
      <c r="G69" s="60">
        <f>IF(AND(C69&lt;&gt;"",SUM(G$27:G68)&lt;E$19),$E$19/$E$23,0)</f>
        <v>4772.4885982521801</v>
      </c>
      <c r="H69" s="60">
        <f t="shared" si="4"/>
        <v>190899.54393008721</v>
      </c>
      <c r="I69" s="60">
        <f t="shared" si="6"/>
        <v>38179.908786017448</v>
      </c>
      <c r="J69" s="92" t="str">
        <f t="shared" si="5"/>
        <v>2025–2026</v>
      </c>
      <c r="L69" s="103"/>
      <c r="N69" s="101"/>
      <c r="Q69" s="61"/>
    </row>
    <row r="70" spans="1:17" ht="20.25" customHeight="1" x14ac:dyDescent="0.2">
      <c r="A70" s="176">
        <v>46054</v>
      </c>
      <c r="B70" s="177">
        <f t="shared" si="1"/>
        <v>-5000</v>
      </c>
      <c r="C70" s="158">
        <v>5000</v>
      </c>
      <c r="D70" s="60">
        <f t="shared" si="2"/>
        <v>79.284773726172929</v>
      </c>
      <c r="E70" s="178">
        <f t="shared" si="0"/>
        <v>4920.7152262738273</v>
      </c>
      <c r="F70" s="60">
        <f t="shared" si="3"/>
        <v>34721.671636812636</v>
      </c>
      <c r="G70" s="60">
        <f>IF(AND(C70&lt;&gt;"",SUM(G$27:G69)&lt;E$19),$E$19/$E$23,0)</f>
        <v>4772.4885982521801</v>
      </c>
      <c r="H70" s="60">
        <f t="shared" si="4"/>
        <v>195672.03252833939</v>
      </c>
      <c r="I70" s="60">
        <f t="shared" si="6"/>
        <v>33407.420187765267</v>
      </c>
      <c r="J70" s="92" t="str">
        <f t="shared" si="5"/>
        <v>2025–2026</v>
      </c>
      <c r="L70" s="103"/>
      <c r="N70" s="101"/>
      <c r="Q70" s="61"/>
    </row>
    <row r="71" spans="1:17" ht="20.25" customHeight="1" x14ac:dyDescent="0.2">
      <c r="A71" s="176">
        <v>46082</v>
      </c>
      <c r="B71" s="177">
        <f t="shared" si="1"/>
        <v>-5000</v>
      </c>
      <c r="C71" s="158">
        <v>5000</v>
      </c>
      <c r="D71" s="60">
        <f t="shared" si="2"/>
        <v>69.443343273625274</v>
      </c>
      <c r="E71" s="178">
        <f t="shared" si="0"/>
        <v>4930.556656726375</v>
      </c>
      <c r="F71" s="60">
        <f t="shared" si="3"/>
        <v>29791.114980086262</v>
      </c>
      <c r="G71" s="60">
        <f>IF(AND(C71&lt;&gt;"",SUM(G$27:G70)&lt;E$19),$E$19/$E$23,0)</f>
        <v>4772.4885982521801</v>
      </c>
      <c r="H71" s="60">
        <f t="shared" si="4"/>
        <v>200444.52112659157</v>
      </c>
      <c r="I71" s="60">
        <f t="shared" si="6"/>
        <v>28634.931589513086</v>
      </c>
      <c r="J71" s="92" t="str">
        <f t="shared" si="5"/>
        <v>2025–2026</v>
      </c>
      <c r="L71" s="103"/>
      <c r="N71" s="101"/>
      <c r="Q71" s="61"/>
    </row>
    <row r="72" spans="1:17" ht="20.25" customHeight="1" x14ac:dyDescent="0.2">
      <c r="A72" s="176">
        <v>46113</v>
      </c>
      <c r="B72" s="177">
        <f t="shared" si="1"/>
        <v>-5000</v>
      </c>
      <c r="C72" s="158">
        <v>5000</v>
      </c>
      <c r="D72" s="60">
        <f t="shared" si="2"/>
        <v>59.582229960172526</v>
      </c>
      <c r="E72" s="178">
        <f t="shared" si="0"/>
        <v>4940.4177700398277</v>
      </c>
      <c r="F72" s="60">
        <f t="shared" si="3"/>
        <v>24850.697210046434</v>
      </c>
      <c r="G72" s="60">
        <f>IF(AND(C72&lt;&gt;"",SUM(G$27:G71)&lt;E$19),$E$19/$E$23,0)</f>
        <v>4772.4885982521801</v>
      </c>
      <c r="H72" s="60">
        <f t="shared" si="4"/>
        <v>205217.00972484375</v>
      </c>
      <c r="I72" s="60">
        <f t="shared" si="6"/>
        <v>23862.442991260905</v>
      </c>
      <c r="J72" s="92" t="str">
        <f t="shared" si="5"/>
        <v>2025–2026</v>
      </c>
      <c r="L72" s="103"/>
      <c r="N72" s="101"/>
      <c r="Q72" s="61"/>
    </row>
    <row r="73" spans="1:17" ht="20.25" customHeight="1" x14ac:dyDescent="0.2">
      <c r="A73" s="176">
        <v>46143</v>
      </c>
      <c r="B73" s="177">
        <f t="shared" si="1"/>
        <v>-5000</v>
      </c>
      <c r="C73" s="158">
        <v>5000</v>
      </c>
      <c r="D73" s="60">
        <f t="shared" si="2"/>
        <v>49.701394420092868</v>
      </c>
      <c r="E73" s="178">
        <f t="shared" si="0"/>
        <v>4950.2986055799074</v>
      </c>
      <c r="F73" s="60">
        <f t="shared" si="3"/>
        <v>19900.398604466525</v>
      </c>
      <c r="G73" s="60">
        <f>IF(AND(C73&lt;&gt;"",SUM(G$27:G72)&lt;E$19),$E$19/$E$23,0)</f>
        <v>4772.4885982521801</v>
      </c>
      <c r="H73" s="60">
        <f t="shared" si="4"/>
        <v>209989.49832309593</v>
      </c>
      <c r="I73" s="60">
        <f t="shared" si="6"/>
        <v>19089.954393008724</v>
      </c>
      <c r="J73" s="92" t="str">
        <f t="shared" si="5"/>
        <v>2025–2026</v>
      </c>
      <c r="L73" s="103"/>
      <c r="N73" s="101"/>
      <c r="Q73" s="61"/>
    </row>
    <row r="74" spans="1:17" ht="20.25" customHeight="1" x14ac:dyDescent="0.2">
      <c r="A74" s="176">
        <v>46174</v>
      </c>
      <c r="B74" s="177">
        <f t="shared" si="1"/>
        <v>-5000</v>
      </c>
      <c r="C74" s="158">
        <v>5000</v>
      </c>
      <c r="D74" s="60">
        <f t="shared" si="2"/>
        <v>39.800797208933055</v>
      </c>
      <c r="E74" s="178">
        <f t="shared" si="0"/>
        <v>4960.1992027910674</v>
      </c>
      <c r="F74" s="60">
        <f t="shared" si="3"/>
        <v>14940.199401675458</v>
      </c>
      <c r="G74" s="60">
        <f>IF(AND(C74&lt;&gt;"",SUM(G$27:G73)&lt;E$19),$E$19/$E$23,0)</f>
        <v>4772.4885982521801</v>
      </c>
      <c r="H74" s="60">
        <f t="shared" si="4"/>
        <v>214761.98692134811</v>
      </c>
      <c r="I74" s="60">
        <f t="shared" si="6"/>
        <v>14317.465794756543</v>
      </c>
      <c r="J74" s="92" t="str">
        <f t="shared" si="5"/>
        <v>2025–2026</v>
      </c>
      <c r="L74" s="103"/>
      <c r="N74" s="101"/>
      <c r="Q74" s="61"/>
    </row>
    <row r="75" spans="1:17" ht="20.25" customHeight="1" x14ac:dyDescent="0.2">
      <c r="A75" s="176">
        <v>46204</v>
      </c>
      <c r="B75" s="177">
        <f t="shared" si="1"/>
        <v>-5000</v>
      </c>
      <c r="C75" s="158">
        <v>5000</v>
      </c>
      <c r="D75" s="60">
        <f t="shared" si="2"/>
        <v>29.880398803350914</v>
      </c>
      <c r="E75" s="178">
        <f t="shared" si="0"/>
        <v>4970.1196011966495</v>
      </c>
      <c r="F75" s="60">
        <f t="shared" si="3"/>
        <v>9970.0798004788085</v>
      </c>
      <c r="G75" s="60">
        <f>IF(AND(C75&lt;&gt;"",SUM(G$27:G74)&lt;E$19),$E$19/$E$23,0)</f>
        <v>4772.4885982521801</v>
      </c>
      <c r="H75" s="60">
        <f t="shared" si="4"/>
        <v>219534.4755196003</v>
      </c>
      <c r="I75" s="60">
        <f t="shared" si="6"/>
        <v>9544.9771965043619</v>
      </c>
      <c r="J75" s="92" t="str">
        <f t="shared" si="5"/>
        <v>2026–2027</v>
      </c>
      <c r="L75" s="103"/>
      <c r="N75" s="101"/>
      <c r="Q75" s="61"/>
    </row>
    <row r="76" spans="1:17" ht="20.25" customHeight="1" x14ac:dyDescent="0.2">
      <c r="A76" s="176">
        <v>46235</v>
      </c>
      <c r="B76" s="177">
        <f t="shared" si="1"/>
        <v>-5000</v>
      </c>
      <c r="C76" s="158">
        <v>5000</v>
      </c>
      <c r="D76" s="60">
        <f t="shared" si="2"/>
        <v>19.940159600957617</v>
      </c>
      <c r="E76" s="178">
        <f t="shared" si="0"/>
        <v>4980.0598403990425</v>
      </c>
      <c r="F76" s="60">
        <f t="shared" si="3"/>
        <v>4990.019960079766</v>
      </c>
      <c r="G76" s="60">
        <f>IF(AND(C76&lt;&gt;"",SUM(G$27:G75)&lt;E$19),$E$19/$E$23,0)</f>
        <v>4772.4885982521801</v>
      </c>
      <c r="H76" s="60">
        <f t="shared" si="4"/>
        <v>224306.96411785248</v>
      </c>
      <c r="I76" s="60">
        <f t="shared" si="6"/>
        <v>4772.488598252181</v>
      </c>
      <c r="J76" s="92" t="str">
        <f t="shared" si="5"/>
        <v>2026–2027</v>
      </c>
      <c r="L76" s="103"/>
      <c r="N76" s="101"/>
      <c r="Q76" s="61"/>
    </row>
    <row r="77" spans="1:17" ht="20.25" customHeight="1" x14ac:dyDescent="0.2">
      <c r="A77" s="176">
        <v>46266</v>
      </c>
      <c r="B77" s="177">
        <f t="shared" si="1"/>
        <v>-5000</v>
      </c>
      <c r="C77" s="158">
        <v>5000</v>
      </c>
      <c r="D77" s="60">
        <f t="shared" si="2"/>
        <v>9.9800399201595322</v>
      </c>
      <c r="E77" s="178">
        <f t="shared" si="0"/>
        <v>4990.0199600798405</v>
      </c>
      <c r="F77" s="60">
        <f t="shared" si="3"/>
        <v>-7.4578565545380116E-11</v>
      </c>
      <c r="G77" s="60">
        <f>IF(AND(C77&lt;&gt;"",SUM(G$27:G76)&lt;E$19),$E$19/$E$23,0)</f>
        <v>4772.4885982521801</v>
      </c>
      <c r="H77" s="60">
        <f t="shared" si="4"/>
        <v>229079.45271610466</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objects="1" scenarios="1" formatColumns="0" formatRows="0" insertColumns="0" insertRows="0" insertHyperlinks="0" sort="0" autoFilter="0" pivotTables="0"/>
  <mergeCells count="43">
    <mergeCell ref="A25:I25"/>
    <mergeCell ref="A21:D21"/>
    <mergeCell ref="E21:F21"/>
    <mergeCell ref="A22:D22"/>
    <mergeCell ref="E22:F22"/>
    <mergeCell ref="A23:D23"/>
    <mergeCell ref="E23:F23"/>
    <mergeCell ref="A18:D18"/>
    <mergeCell ref="E18:F18"/>
    <mergeCell ref="A19:D19"/>
    <mergeCell ref="E19:F19"/>
    <mergeCell ref="A20:D20"/>
    <mergeCell ref="E20:F20"/>
    <mergeCell ref="A15:D15"/>
    <mergeCell ref="E15:F15"/>
    <mergeCell ref="A16:D16"/>
    <mergeCell ref="E16:F16"/>
    <mergeCell ref="A17:D17"/>
    <mergeCell ref="E17:F17"/>
    <mergeCell ref="A12:D12"/>
    <mergeCell ref="E12:F12"/>
    <mergeCell ref="A13:D13"/>
    <mergeCell ref="E13:F13"/>
    <mergeCell ref="A14:D14"/>
    <mergeCell ref="E14:F14"/>
    <mergeCell ref="A9:D9"/>
    <mergeCell ref="E9:F9"/>
    <mergeCell ref="A10:D10"/>
    <mergeCell ref="E10:F10"/>
    <mergeCell ref="A11:D11"/>
    <mergeCell ref="E11:F11"/>
    <mergeCell ref="A6:D6"/>
    <mergeCell ref="E6:F6"/>
    <mergeCell ref="A7:D7"/>
    <mergeCell ref="E7:F7"/>
    <mergeCell ref="A8:D8"/>
    <mergeCell ref="E8:F8"/>
    <mergeCell ref="A1:F1"/>
    <mergeCell ref="A2:F2"/>
    <mergeCell ref="A3:F3"/>
    <mergeCell ref="A4:F4"/>
    <mergeCell ref="A5:D5"/>
    <mergeCell ref="E5:F5"/>
  </mergeCells>
  <dataValidations count="3">
    <dataValidation operator="lessThan" allowBlank="1" showInputMessage="1" showErrorMessage="1" sqref="R1239:R1048576 R25 A27:A1238 G23:I23 G21:I21 AE3 Q26 E14 G14:I14 E21 E23 E16:E19 G16:I19 S4:S21" xr:uid="{091B317C-1551-4B0C-B36F-73DB440671A3}"/>
    <dataValidation type="textLength" operator="lessThan" allowBlank="1" showInputMessage="1" showErrorMessage="1" sqref="E22 G22:I22" xr:uid="{D24A5017-323A-4802-A46C-306744672EFC}">
      <formula1>0</formula1>
    </dataValidation>
    <dataValidation operator="lessThan" showInputMessage="1" showErrorMessage="1" sqref="C27:C269" xr:uid="{49AFB1BE-8AF3-4F73-9584-8E6AB6F886AE}"/>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8E6B-18C3-4BCF-BEB2-1560205AE853}">
  <sheetPr>
    <tabColor theme="9" tint="-0.249977111117893"/>
    <pageSetUpPr fitToPage="1"/>
  </sheetPr>
  <dimension ref="A1:XFC67"/>
  <sheetViews>
    <sheetView zoomScale="75" zoomScaleNormal="75" workbookViewId="0">
      <selection activeCell="A11" sqref="A11"/>
    </sheetView>
  </sheetViews>
  <sheetFormatPr defaultColWidth="0" defaultRowHeight="1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66" t="str">
        <f>'Example 2 Original Input'!$E$5</f>
        <v>SaaS Subscription</v>
      </c>
      <c r="F2" s="366"/>
      <c r="G2" s="366"/>
    </row>
    <row r="3" spans="1:11" ht="18.75" customHeight="1" x14ac:dyDescent="0.25">
      <c r="B3" s="322" t="s">
        <v>1451</v>
      </c>
      <c r="C3" s="323"/>
      <c r="D3" s="324"/>
      <c r="E3" s="316" t="str">
        <f>'Example 2 Original Input'!E9</f>
        <v>1234</v>
      </c>
      <c r="F3" s="317"/>
      <c r="G3" s="318"/>
    </row>
    <row r="4" spans="1:11" ht="18.75" customHeight="1" x14ac:dyDescent="0.25">
      <c r="B4" s="110" t="s">
        <v>1491</v>
      </c>
      <c r="C4" s="111"/>
      <c r="D4" s="112"/>
      <c r="E4" s="316" t="str">
        <f>IFERROR(IF('Example 2 Original Input'!E11="Yes","Proprietary Fund",VLOOKUP(E3,[2]GAAP02Aindex!$A$2:$K$654,4,FALSE)),"Unidentified")</f>
        <v>Unidentified</v>
      </c>
      <c r="F4" s="317"/>
      <c r="G4" s="318"/>
    </row>
    <row r="5" spans="1:11" ht="18.75" customHeight="1" x14ac:dyDescent="0.25">
      <c r="B5" s="322" t="s">
        <v>1452</v>
      </c>
      <c r="C5" s="323"/>
      <c r="D5" s="324"/>
      <c r="E5" s="336">
        <f>'Example 2 Original Input'!E10</f>
        <v>4321</v>
      </c>
      <c r="F5" s="336"/>
      <c r="G5" s="336"/>
    </row>
    <row r="6" spans="1:11" ht="18.75" customHeight="1" x14ac:dyDescent="0.25">
      <c r="B6" s="320" t="s">
        <v>1470</v>
      </c>
      <c r="C6" s="320"/>
      <c r="D6" s="320"/>
      <c r="E6" s="366" t="str">
        <f>'Example 2 Original Input'!$E$12</f>
        <v>Governmental Fund</v>
      </c>
      <c r="F6" s="366"/>
      <c r="G6" s="366"/>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7" t="s">
        <v>1599</v>
      </c>
      <c r="F8" s="358"/>
      <c r="G8" s="359"/>
      <c r="H8" s="71"/>
      <c r="I8" s="71"/>
      <c r="J8" s="70"/>
      <c r="K8" s="70"/>
    </row>
    <row r="9" spans="1:11" ht="18.75" customHeight="1" x14ac:dyDescent="0.2">
      <c r="B9" s="325"/>
      <c r="C9" s="325"/>
      <c r="D9" s="325"/>
      <c r="E9" s="360"/>
      <c r="F9" s="361"/>
      <c r="G9" s="362"/>
      <c r="H9" s="71"/>
      <c r="I9" s="71"/>
      <c r="J9" s="70"/>
      <c r="K9" s="70"/>
    </row>
    <row r="10" spans="1:11" ht="18.75" customHeight="1" x14ac:dyDescent="0.2">
      <c r="B10" s="325"/>
      <c r="C10" s="325"/>
      <c r="D10" s="325"/>
      <c r="E10" s="363"/>
      <c r="F10" s="364"/>
      <c r="G10" s="365"/>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2 Original Input'!$E$7="FI$Cal","Dr: 1624100 - Right-to-Use SBITA - Amortizable",
IF('Example 2 Original Input'!$E$7="Non-FI$Cal", "Dr: Acct 0480 - RIGHT-TO-USE SBITA - AMORTIZABLE","Please complete rows 5 and 14 of the input sheet."))</f>
        <v>Dr: Acct 0480 - RIGHT-TO-USE SBITA - AMORTIZABLE</v>
      </c>
      <c r="C18" s="74"/>
      <c r="D18" s="74"/>
      <c r="E18" s="74"/>
      <c r="F18" s="142"/>
      <c r="G18" s="142"/>
      <c r="H18" s="141"/>
      <c r="I18" s="141"/>
      <c r="J18" s="142">
        <f>IF(AND('Example 2 Original Input'!$L$13="No",$E$7="2022–2023"),ROUND('Example 2 Original Input'!$E$19,2),'Example 2 Original Input'!$N$17)</f>
        <v>229079.45271610466</v>
      </c>
      <c r="K18" s="142"/>
    </row>
    <row r="19" spans="1:19" ht="18.75" customHeight="1" x14ac:dyDescent="0.2">
      <c r="B19" s="74" t="str">
        <f>IF('Example 2 Original Input'!$E$7="FI$Cal","Dr: 390XXXXXX - Fund Balance",IF('Example 2 Original Input'!$E$7="Non-FI$Cal", "Dr: Acct 0950 - BEGINNING FUND BALANCE","Please complete the input sheet fully."))</f>
        <v>Dr: Acct 0950 - BEGINNING FUND BALANCE</v>
      </c>
      <c r="C19" s="74"/>
      <c r="D19" s="74"/>
      <c r="E19" s="74"/>
      <c r="F19" s="142"/>
      <c r="G19" s="142"/>
      <c r="H19" s="141"/>
      <c r="I19" s="141"/>
      <c r="J19" s="142">
        <f>IF(AND('Example 2 Original Input'!$L$13="No",$E$7="2022–2023"),0,IF(AND($E$8&lt;&gt;'Drop-down menus'!$O$8,$J$18&lt;($K$21+$K$22)),($K$21+$K$22)-$J$18,0))</f>
        <v>1281.7446681649599</v>
      </c>
      <c r="K19" s="142"/>
    </row>
    <row r="20" spans="1:19" ht="18.75" customHeight="1" x14ac:dyDescent="0.2">
      <c r="B20" s="74" t="str">
        <f>IF('Example 2 Original Input'!$E$7="FI$Cal","Dr: 390XXXXXX - Fund Balance",IF('Example 2 Original Input'!$E$7="Non-FI$Cal", "Dr: Acct 0952 - BEG FB ADJ/PRIOR PERIOD ADJUSTMENT","Please complete the input sheet fully."))</f>
        <v>Dr: Acct 0952 - BEG FB ADJ/PRIOR PERIOD ADJUSTMENT</v>
      </c>
      <c r="C20" s="74"/>
      <c r="D20" s="74"/>
      <c r="E20" s="74"/>
      <c r="F20" s="142"/>
      <c r="G20" s="142"/>
      <c r="H20" s="141"/>
      <c r="I20" s="141"/>
      <c r="J20" s="142">
        <f>IF(AND('Example 2 Original Input'!$L$13="No",$E$7="2022–2023"),0,IF(AND($E$8='Drop-down menus'!$O$8,$J$18&lt;($K$21+$K$22)),($K$21+$K$22)-$J$18,0))</f>
        <v>0</v>
      </c>
      <c r="K20" s="142"/>
    </row>
    <row r="21" spans="1:19" ht="18.75" customHeight="1" x14ac:dyDescent="0.2">
      <c r="B21" s="74"/>
      <c r="C21" s="74" t="str">
        <f>IF('Example 2 Original Input'!$E$7="FI$Cal","Cr: 1624190 - Accumulated Amortization - Right-to-Use SBITA",IF('Example 2 Original Input'!$E$7="Non-FI$Cal",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IF(AND('Example 2 Original Input'!$L$13="No",$E$7="2022–2023"),0,'Example 2 Original Input'!$M$17)</f>
        <v>42952.397384269621</v>
      </c>
    </row>
    <row r="22" spans="1:19" ht="18.75" customHeight="1" x14ac:dyDescent="0.25">
      <c r="B22" s="79"/>
      <c r="C22" s="74" t="str">
        <f>IF('Example 2 Original Input'!$E$7="FI$Cal","Cr: 2590180 - Right-to-Use SBITA Liability - Noncurrent (GAAP)",IF('Example 2 Original Input'!$E$7="Non-FI$Cal", "Cr: Acct 0674 - RIGHT-TO-USE SBITA LIABILITY","Please complete the input sheet fully."))</f>
        <v>Cr: Acct 0674 - RIGHT-TO-USE SBITA LIABILITY</v>
      </c>
      <c r="D22" s="74"/>
      <c r="E22" s="74"/>
      <c r="F22" s="142"/>
      <c r="G22" s="142"/>
      <c r="H22" s="141"/>
      <c r="I22" s="141"/>
      <c r="J22" s="142"/>
      <c r="K22" s="142">
        <f>IF(AND('Example 2 Original Input'!$L$13="No",$E$7="2022–2023"),ROUND('Example 2 Original Input'!$E$16,2),'Example 2 Original Input'!$L$17)</f>
        <v>187408.8</v>
      </c>
    </row>
    <row r="23" spans="1:19" ht="18.75" customHeight="1" x14ac:dyDescent="0.25">
      <c r="B23" s="79"/>
      <c r="C23" s="74" t="str">
        <f>IF('Example 2 Original Input'!$E$7="FI$Cal","Cr: 390XXXXXX - Fund Balance",IF('Example 2 Original Input'!$E$7="Non-FI$Cal", "Cr: Acct 0950 - BEGINNING FUND BALANCE","Please complete the input sheet fully."))</f>
        <v>Cr: Acct 0950 - BEGINNING FUND BALANCE</v>
      </c>
      <c r="D23" s="74"/>
      <c r="E23" s="74"/>
      <c r="F23" s="142"/>
      <c r="G23" s="142"/>
      <c r="H23" s="141"/>
      <c r="I23" s="141"/>
      <c r="J23" s="142"/>
      <c r="K23" s="142">
        <f>IF(AND('Example 2 Original Input'!$L$13="No",$E$7="2022–2023"),0,IF(AND($E$8&lt;&gt;'Drop-down menus'!$O$8,($K$21+$K$22)&lt;J18),$J$18-($K$21+$K$22),0))</f>
        <v>0</v>
      </c>
    </row>
    <row r="24" spans="1:19" ht="18.75" customHeight="1" x14ac:dyDescent="0.25">
      <c r="B24" s="79"/>
      <c r="C24" s="74" t="str">
        <f>IF('Example 2 Original Input'!$E$7="FI$Cal","Cr: 390XXXXXX - Fund Balance",IF('Example 2 Original Input'!$E$7="Non-FI$Cal", "Cr: Acct 0952 - BEG FB ADJ/PRIOR PERIOD ADJUSTMENT","Please complete the input sheet fully."))</f>
        <v>Cr: Acct 0952 - BEG FB ADJ/PRIOR PERIOD ADJUSTMENT</v>
      </c>
      <c r="D24" s="74"/>
      <c r="E24" s="74"/>
      <c r="F24" s="142"/>
      <c r="G24" s="142"/>
      <c r="H24" s="141"/>
      <c r="I24" s="141"/>
      <c r="J24" s="142"/>
      <c r="K24" s="142">
        <f>IF(AND('Example 2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2 Original Input'!$E$7="FI$Cal","Dr: 5362548 - Right-to-Use SBITA - Amortizable","Dr: Acct 0842 - CAPITAL OUTLAY (GAAP ADJ)")</f>
        <v>Dr: Acct 0842 - CAPITAL OUTLAY (GAAP ADJ)</v>
      </c>
      <c r="C28" s="74"/>
      <c r="D28" s="74"/>
      <c r="E28" s="74"/>
      <c r="F28" s="142"/>
      <c r="G28" s="142"/>
      <c r="H28" s="141"/>
      <c r="I28" s="141"/>
      <c r="J28" s="142">
        <f>IF(AND('Example 2 Original Input'!$L$13="No",$E$7="2022–2023"),0,IF(('Example 2 Original Input'!$E11="Yes"),0,IF('Example 2 Original Input'!$J$20=$E$7,'Example 2 Original Input'!$E$19,0)))</f>
        <v>0</v>
      </c>
      <c r="K28" s="142"/>
      <c r="O28" s="73"/>
      <c r="S28" s="55" t="s">
        <v>1458</v>
      </c>
    </row>
    <row r="29" spans="1:19" ht="18.75" customHeight="1" x14ac:dyDescent="0.25">
      <c r="B29" s="79"/>
      <c r="C29" s="74" t="str">
        <f>IF('Example 2 Original Input'!$E$7="FI$Cal","Cr: 4598400 - Lease &amp; Other Financing Proceeds",IF('Example 2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2 Original Input'!$L$13="No",$E$7="2022–2023"),0,IF(('Example 2 Original Input'!$E11="Yes"),0,IF('Example 2 Original Input'!$J$20=$E$7,'Example 2 Original Input'!$E$16,0)))</f>
        <v>0</v>
      </c>
      <c r="O29" s="73"/>
    </row>
    <row r="30" spans="1:19" ht="18.75" customHeight="1" x14ac:dyDescent="0.25">
      <c r="B30" s="79"/>
      <c r="C30" s="74" t="str">
        <f>IF('Example 2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2 Original Input'!$E$7="FI$Cal","Dr: 1624100 - Right-to-Use SBITA - Amortizable",
IF('Example 2 Original Input'!$E$7="Non-FI$Cal", "Dr: Acct 0480 - RIGHT-TO-USE SBITA - AMORTIZABLE","Please complete rows 5 and 14 of the input sheet."))</f>
        <v>Dr: Acct 0480 - RIGHT-TO-USE SBITA - AMORTIZABLE</v>
      </c>
      <c r="C33" s="74"/>
      <c r="D33" s="74"/>
      <c r="E33" s="74"/>
      <c r="F33" s="143"/>
      <c r="G33" s="143"/>
      <c r="H33" s="141"/>
      <c r="I33" s="141"/>
      <c r="J33" s="142">
        <f>IF(AND('Example 2 Original Input'!$L$13="No",$E$7="2022–2023"),0,IF(AND('Example 2 Original Input'!$E$11="Yes",'Example 2 Original Input'!$J$20=$E$7),'Example 2 Original Input'!$E$19,IF(AND('Example 2 Original Input'!$E$11="No",'Example 2 Original Input'!$J$20=$E$7),'Example 2 Original Input'!$E$19,0)))</f>
        <v>0</v>
      </c>
      <c r="K33" s="72"/>
    </row>
    <row r="34" spans="1:15" ht="18.75" customHeight="1" x14ac:dyDescent="0.2">
      <c r="A34" s="55"/>
      <c r="B34" s="74" t="str">
        <f>IF('Example 2 Original Input'!$E$7="FI$Cal","Dr: 4598400 - Lease &amp; Other Financing Proceeds",IF('Example 2 Original Input'!$E$7="Non-FI$Cal", "Dr: Acct 0789 - LEASE AND OTHER FINANCING PROCEEDS","Please select either FI$Cal or non-FI$Cal in the input sheet"))</f>
        <v>Dr: Acct 0789 - LEASE AND OTHER FINANCING PROCEEDS</v>
      </c>
      <c r="C34" s="74"/>
      <c r="D34" s="74"/>
      <c r="E34" s="74"/>
      <c r="F34" s="142"/>
      <c r="G34" s="142"/>
      <c r="H34" s="141"/>
      <c r="I34" s="141"/>
      <c r="J34" s="142">
        <f>IF(AND('Example 2 Original Input'!$L$13="No",$E$7="2022–2023"),0,IF(('Example 2 Original Input'!$E11="Yes"),0,IF('Example 2 Original Input'!$J$20=$E$7,K29,0)))</f>
        <v>0</v>
      </c>
      <c r="K34" s="142"/>
    </row>
    <row r="35" spans="1:15" ht="18.75" customHeight="1" x14ac:dyDescent="0.2">
      <c r="B35" s="141"/>
      <c r="C35" s="74" t="str">
        <f>IF('Example 2 Original Input'!$E$7="FI$Cal","Cr: 5362548 - Right-to-Use SBITA - Amortizable","Cr: Acct 0842 - CAPITAL OUTLAY (GAAP ADJ)")</f>
        <v>Cr: Acct 0842 - CAPITAL OUTLAY (GAAP ADJ)</v>
      </c>
      <c r="D35" s="74"/>
      <c r="E35" s="74"/>
      <c r="F35" s="142"/>
      <c r="G35" s="142"/>
      <c r="H35" s="141"/>
      <c r="I35" s="141"/>
      <c r="J35" s="142"/>
      <c r="K35" s="142">
        <f>IF(AND('Example 2 Original Input'!$L$13="No",$E$7="2022–2023"),0,IF(('Example 2 Original Input'!$E11="Yes"),0,IF('Example 2 Original Input'!$J$20=$E$7,J28,0)))</f>
        <v>0</v>
      </c>
    </row>
    <row r="36" spans="1:15" ht="18.75" customHeight="1" x14ac:dyDescent="0.2">
      <c r="C36" s="74" t="str">
        <f>IF('Example 2 Original Input'!$E$7="FI$Cal","Cr: 2590180 - Right-to-Use SBITA Liability - Noncurrent (GAAP)",IF('Example 2 Original Input'!$E$7="Non-FI$Cal", "Cr: Acct 0674 - RIGHT-TO-USE SBITA LIABILITY","Please complete the input sheet fully."))</f>
        <v>Cr: Acct 0674 - RIGHT-TO-USE SBITA LIABILITY</v>
      </c>
      <c r="D36" s="74"/>
      <c r="E36" s="74"/>
      <c r="F36" s="142"/>
      <c r="G36" s="142"/>
      <c r="H36" s="141"/>
      <c r="I36" s="141"/>
      <c r="J36" s="142"/>
      <c r="K36" s="142">
        <f>IF(AND('Example 2 Original Input'!$L$13="No",$E$7="2022–2023"),0,IF(AND('Example 2 Original Input'!$E$11="Yes",'Example 2 Original Input'!$J$20=$E$7),'Example 2 Original Input'!$E$16,IF(AND('Example 2 Original Input'!$E$11="No",'Example 2 Original Input'!$J$20=$E$7),'Example 2 Original Input'!$E$16,0)))</f>
        <v>0</v>
      </c>
    </row>
    <row r="37" spans="1:15" ht="18.75" customHeight="1" x14ac:dyDescent="0.25">
      <c r="B37" s="79"/>
      <c r="C37" s="74" t="str">
        <f>IF('Example 2 Original Input'!$E$7="Non-FI$Cal",VLOOKUP($E$4,'Drop-down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customHeight="1" x14ac:dyDescent="0.25">
      <c r="A38" s="132"/>
      <c r="B38" s="68"/>
      <c r="C38" s="69"/>
      <c r="D38" s="69"/>
      <c r="E38" s="69"/>
      <c r="F38" s="72"/>
      <c r="G38" s="72"/>
      <c r="H38" s="71"/>
      <c r="I38" s="71"/>
      <c r="J38" s="72"/>
      <c r="K38" s="72"/>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2 Original Input'!$E$7="Non-FI$Cal","Dr: Acct 0875 - DEPRECIATION/AMORTIZATION","Dr: 5424920 - Amortization - Right-to-Use SBITA"))</f>
        <v>Dr: Acct 0875 - DEPRECIATION/AMORTIZATION</v>
      </c>
      <c r="C41" s="74"/>
      <c r="D41" s="74"/>
      <c r="E41" s="74"/>
      <c r="F41" s="142"/>
      <c r="G41" s="142"/>
      <c r="H41" s="141"/>
      <c r="I41" s="141"/>
      <c r="J41" s="78">
        <f>SUMIFS('Example 2 Original Input'!$G$27:$G$1238,'Example 2 Original Input'!$J$27:$J$1238,'Example 2 Original Output'!$E$7)</f>
        <v>57269.863179026164</v>
      </c>
      <c r="K41" s="142"/>
    </row>
    <row r="42" spans="1:15" ht="18.75" customHeight="1" x14ac:dyDescent="0.25">
      <c r="B42" s="79"/>
      <c r="C42" s="74" t="str">
        <f>IF('Example 2 Original Input'!$E$7="FI$Cal","Cr: 1624190 - Accumulated Amortization - Right-to-Use SBITA",IF('Example 2 Original Input'!$E$7="Non-FI$Cal",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57269.863179026164</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2 Original Input'!$E$7="FI$Cal","Dr: 5420488 - Debt Service - Principal - SBITA",
IF('Example 2 Original Input'!$E$7="Non-FI$Cal", "Dr: Acct 0848 - DEBT SERVICE - PRINCIPAL LEASES","Please select either FI$Cal or non-FI$Cal in the input sheet"))</f>
        <v>Dr: Acct 0848 - DEBT SERVICE - PRINCIPAL LEASES</v>
      </c>
      <c r="C45" s="74"/>
      <c r="D45" s="74"/>
      <c r="E45" s="74"/>
      <c r="F45" s="78"/>
      <c r="G45" s="78"/>
      <c r="H45" s="141"/>
      <c r="I45" s="141"/>
      <c r="J45" s="145">
        <f>SUMIFS('Example 2 Original Input'!$E$27:$E$1238,'Example 2 Original Input'!$J$27:$J$1238,'Example 2 Original Output'!$E$7)</f>
        <v>56116.801443503085</v>
      </c>
      <c r="K45" s="78"/>
      <c r="L45" s="74"/>
      <c r="M45" s="74"/>
      <c r="O45" s="73"/>
    </row>
    <row r="46" spans="1:15" ht="18.75" customHeight="1" x14ac:dyDescent="0.2">
      <c r="B46" s="74" t="str">
        <f>IF('Example 2 Original Input'!$E$7="FI$Cal","Dr: 5420098 - Debt Service - Interest - SBITA",
IF('Example 2 Original Input'!$E$7="Non-FI$Cal",
IF('Example 2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SUMIFS('Example 2 Original Input'!$D$27:$D$1238,'Example 2 Original Input'!$J$27:$J$1238,'Example 2 Original Output'!$E$7)</f>
        <v>3883.1985564969145</v>
      </c>
      <c r="K46" s="78"/>
      <c r="L46" s="74"/>
      <c r="M46" s="74"/>
      <c r="O46" s="73"/>
    </row>
    <row r="47" spans="1:15" ht="18.75" customHeight="1" x14ac:dyDescent="0.25">
      <c r="B47" s="79"/>
      <c r="C47" s="74" t="str">
        <f>IF('Example 2 Original Input'!$E$7="Non-FI$Cal",VLOOKUP($E$4,'Drop-down menus'!$T$1:$W$10,4,FALSE),"Cr: 5346350 - Information Technology Services - Subscription")</f>
        <v>Cr: Acct 0XXX - FUNCTIONAL EXPENSE</v>
      </c>
      <c r="D47" s="74"/>
      <c r="E47" s="74"/>
      <c r="F47" s="78"/>
      <c r="G47" s="78"/>
      <c r="H47" s="141"/>
      <c r="I47" s="141"/>
      <c r="J47" s="78"/>
      <c r="K47" s="78">
        <f>SUM(J45:J46)</f>
        <v>60000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2 Original Input'!$E$7="FI$Cal","Dr: 2590180 - Right-to-Use SBITA Liability - Noncurrent (GAAP)",
IF('Example 2 Original Input'!$E$7="Non-FI$Cal", "Dr: Acct 0674 - RIGHT-TO-USE SBITA LIABILITY","Please complete the input sheet fully"))</f>
        <v>Dr: Acct 0674 - RIGHT-TO-USE SBITA LIABILITY</v>
      </c>
      <c r="C50" s="74"/>
      <c r="D50" s="74"/>
      <c r="E50" s="74"/>
      <c r="F50" s="142"/>
      <c r="G50" s="142"/>
      <c r="H50" s="141"/>
      <c r="I50" s="141"/>
      <c r="J50" s="142">
        <f>K51</f>
        <v>56116.801443503085</v>
      </c>
      <c r="K50" s="142"/>
      <c r="O50" s="73"/>
    </row>
    <row r="51" spans="1:15" ht="18.75" customHeight="1" x14ac:dyDescent="0.25">
      <c r="B51" s="79"/>
      <c r="C51" s="74" t="str">
        <f>IF('Example 2 Original Input'!$E$7="FI$Cal","Cr: 5420488 - Debt Service - Principal - SBITA",IF('Example 2 Original Input'!$E$7="Non-FI$Cal", "Cr: Acct 0848 -  DEBT SERVICE - PRINCIPAL LEASES","Cr: Acct 0848 -  DEBT SERVICE - PRINCIPAL LEASES"))</f>
        <v>Cr: Acct 0848 -  DEBT SERVICE - PRINCIPAL LEASES</v>
      </c>
      <c r="D51" s="74"/>
      <c r="E51" s="74"/>
      <c r="F51" s="142"/>
      <c r="G51" s="142"/>
      <c r="H51" s="141"/>
      <c r="I51" s="141"/>
      <c r="J51" s="142"/>
      <c r="K51" s="142">
        <f>J45</f>
        <v>56116.801443503085</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55"/>
      <c r="B54" s="74" t="str">
        <f>IF('Example 2 Original Input'!$E$7="FI$Cal","Dr: 2590180 - Right-to-Use SBITA Liability - Noncurrent (GAAP)",
IF('Example 2 Original Input'!$E$7="Non-FI$Cal", "Dr: Acct 0674 - RIGHT-TO-USE SBITA LIABILITY","Please select either FI$Cal or non-FI$Cal in the input sheet"))</f>
        <v>Dr: Acct 0674 - RIGHT-TO-USE SBITA LIABILITY</v>
      </c>
      <c r="C54" s="74"/>
      <c r="D54" s="74"/>
      <c r="E54" s="74"/>
      <c r="F54" s="142"/>
      <c r="G54" s="142"/>
      <c r="H54" s="141"/>
      <c r="I54" s="141"/>
      <c r="J54" s="143">
        <f>K55</f>
        <v>57478.518725169408</v>
      </c>
      <c r="K54" s="142"/>
      <c r="L54" s="74"/>
      <c r="M54" s="80"/>
      <c r="O54" s="73"/>
    </row>
    <row r="55" spans="1:15" ht="18.75" customHeight="1" x14ac:dyDescent="0.25">
      <c r="B55" s="79"/>
      <c r="C55" s="74" t="str">
        <f>IF('Example 2 Original Input'!$E$7="FI$Cal","Cr: 2090955 - Right-to-Use SBITA Liability - Current (GAAP)",IF('Example 2 Original Input'!$E$7="Non-FI$Cal", "Cr: Acct 0651 - RIGHT-TO-USE SBITA LIABILITY (CURRENT PORTION LT)","Please complete the input sheet fully."))</f>
        <v>Cr: Acct 0651 - RIGHT-TO-USE SBITA LIABILITY (CURRENT PORTION LT)</v>
      </c>
      <c r="D55" s="74"/>
      <c r="E55" s="74"/>
      <c r="F55" s="142"/>
      <c r="G55" s="142"/>
      <c r="H55" s="141"/>
      <c r="I55" s="141"/>
      <c r="J55" s="142"/>
      <c r="K55" s="142">
        <f>IF($E$7="",0,IF($E$7&lt;'Example 2 Original Input'!$J$20,0,SUM(INDEX('Example 2 Original Input'!$A$27:$E$1238,MATCH(DATE(RIGHT($E$7,4),7,1),'Example 2 Original Input'!$A$27:$A$1238),5):INDEX('Example 2 Original Input'!$A$27:$E$1238,MATCH(DATE(RIGHT($E$7,4)+1,6,1),'Example 2 Original Input'!$A$27:$A$1238),5))))</f>
        <v>57478.518725169408</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2 Original Input'!$E$7="FI$Cal","Dr: 1624190 - Accumulated Amortization - Right-to-Use SBITA",IF('Example 2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2 Original Input'!M20</f>
        <v>0</v>
      </c>
      <c r="K61" s="142"/>
    </row>
    <row r="62" spans="1:15" ht="18.75" customHeight="1" x14ac:dyDescent="0.2">
      <c r="A62" s="91"/>
      <c r="B62" s="144"/>
      <c r="C62" s="74" t="str">
        <f>IF('Example 2 Original Input'!$E$7="FI$Cal","Cr: 1624100 - Right-to-Use SBITA – Amortizable",
IF('Example 2 Original Input'!$E$7="Non-FI$Cal","Cr: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69"/>
      <c r="E65" s="69"/>
      <c r="F65" s="72"/>
      <c r="G65" s="72"/>
      <c r="H65" s="71"/>
      <c r="I65" s="71"/>
      <c r="J65" s="72"/>
      <c r="K65" s="72"/>
    </row>
    <row r="66" spans="1:11" ht="18.75" customHeight="1" x14ac:dyDescent="0.25">
      <c r="B66" s="68"/>
      <c r="C66" s="69"/>
      <c r="D66" s="69"/>
      <c r="E66" s="69"/>
      <c r="F66" s="72"/>
      <c r="G66" s="72"/>
      <c r="H66" s="71"/>
      <c r="I66" s="71"/>
      <c r="J66" s="72"/>
      <c r="K66" s="72"/>
    </row>
    <row r="67" spans="1:11" hidden="1" x14ac:dyDescent="0.2">
      <c r="A67" s="82"/>
      <c r="B67" s="69"/>
      <c r="J67" s="190"/>
      <c r="K67" s="190"/>
    </row>
  </sheetData>
  <sheetProtection sheet="1" formatColumns="0" formatRows="0" insertColumns="0" insertRows="0" sort="0" autoFilter="0" pivotTables="0"/>
  <mergeCells count="16">
    <mergeCell ref="B8:D10"/>
    <mergeCell ref="E8:G10"/>
    <mergeCell ref="A12:K13"/>
    <mergeCell ref="B56:I57"/>
    <mergeCell ref="B5:D5"/>
    <mergeCell ref="E5:G5"/>
    <mergeCell ref="B6:D6"/>
    <mergeCell ref="E6:G6"/>
    <mergeCell ref="B7:D7"/>
    <mergeCell ref="E7:G7"/>
    <mergeCell ref="E4:G4"/>
    <mergeCell ref="B1:K1"/>
    <mergeCell ref="B2:D2"/>
    <mergeCell ref="E2:G2"/>
    <mergeCell ref="B3:D3"/>
    <mergeCell ref="E3:G3"/>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6AF91BD-F319-46DF-BAF4-9B498021122A}">
          <x14:formula1>
            <xm:f>'Drop-down menus'!$O$7:$O$9</xm:f>
          </x14:formula1>
          <xm:sqref>E8:G10</xm:sqref>
        </x14:dataValidation>
        <x14:dataValidation type="list" allowBlank="1" showInputMessage="1" showErrorMessage="1" xr:uid="{0006E1E8-3FAE-41FE-87E2-B7DB5980EBCD}">
          <x14:formula1>
            <xm:f>'Drop-down menus'!$L$1:$L$100</xm:f>
          </x14:formula1>
          <xm:sqref>E7:G7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EB874-DB00-4F7F-A9BF-BAE8F4427997}">
  <sheetPr>
    <tabColor theme="9" tint="-0.249977111117893"/>
    <pageSetUpPr fitToPage="1"/>
  </sheetPr>
  <dimension ref="A1:T36"/>
  <sheetViews>
    <sheetView zoomScale="75" zoomScaleNormal="75" workbookViewId="0">
      <selection activeCell="A9" sqref="A9"/>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2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2 Original Output'!E2</f>
        <v>SaaS Subscription</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2 Original Input'!$E$9</f>
        <v>1234</v>
      </c>
      <c r="D4" s="184"/>
      <c r="E4" s="339" t="s">
        <v>1465</v>
      </c>
      <c r="F4" s="184"/>
      <c r="G4" s="184"/>
    </row>
    <row r="5" spans="1:20" ht="22.5" customHeight="1" x14ac:dyDescent="0.25">
      <c r="A5" s="338" t="s">
        <v>17</v>
      </c>
      <c r="B5" s="338"/>
      <c r="C5" s="191">
        <f>'Example 2 Original Output'!E5</f>
        <v>4321</v>
      </c>
      <c r="D5" s="191"/>
      <c r="E5" s="339"/>
      <c r="F5" s="191"/>
      <c r="G5" s="191"/>
    </row>
    <row r="6" spans="1:20" ht="22.5" customHeight="1" x14ac:dyDescent="0.25">
      <c r="A6" s="338" t="s">
        <v>1470</v>
      </c>
      <c r="B6" s="338"/>
      <c r="C6" s="191" t="str">
        <f>'Example 2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2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2 Original Input'!$A$27:$E$1238,MATCH(DATE(LEFT($A9,4),7,1),'Example 2 Original Input'!$A$27:$A$1238),5):INDEX('Example 2 Original Input'!$A$27:$E$1238,MATCH(DATE(RIGHT($A9,4),6,1),'Example 2 Original Input'!$A$27:$A$1238),5))</f>
        <v>57478.518725169408</v>
      </c>
      <c r="C9" s="192">
        <f>SUM(INDEX('Example 2 Original Input'!$A$27:$E$1238,MATCH(DATE(LEFT($A9,4),7,1),'Example 2 Original Input'!$A$27:$A$1238),4):INDEX('Example 2 Original Input'!$A$27:$E$1238,MATCH(DATE(RIGHT($A9,4),6,1),'Example 2 Original Input'!$A$27:$A$1238),4))</f>
        <v>2521.481274830599</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2 Original Input'!$A$27:$E$1238,MATCH(DATE(LEFT($A10,4),7,1),'Example 2 Original Input'!$A$27:$A$1238),5):INDEX('Example 2 Original Input'!$A$27:$E$1238,MATCH(DATE(RIGHT($A10,4),6,1),'Example 2 Original Input'!$A$27:$A$1238),5))</f>
        <v>58873.279122399865</v>
      </c>
      <c r="C10" s="192">
        <f>SUM(INDEX('Example 2 Original Input'!$A$27:$E$1238,MATCH(DATE(LEFT($A10,4),7,1),'Example 2 Original Input'!$A$27:$A$1238),4):INDEX('Example 2 Original Input'!$A$27:$E$1238,MATCH(DATE(RIGHT($A10,4),6,1),'Example 2 Original Input'!$A$27:$A$1238),4))</f>
        <v>1126.7208776001237</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2 Original Input'!$A$27:$E$1238,MATCH(DATE(LEFT($A11,4),7,1),'Example 2 Original Input'!$A$27:$A$1238),5):INDEX('Example 2 Original Input'!$A$27:$E$1238,MATCH(DATE(RIGHT($A11,4),6,1),'Example 2 Original Input'!$A$27:$A$1238),5))</f>
        <v>14940.199401675532</v>
      </c>
      <c r="C11" s="192">
        <f>SUM(INDEX('Example 2 Original Input'!$A$27:$E$1238,MATCH(DATE(LEFT($A11,4),7,1),'Example 2 Original Input'!$A$27:$A$1238),4):INDEX('Example 2 Original Input'!$A$27:$E$1238,MATCH(DATE(RIGHT($A11,4),6,1),'Example 2 Original Input'!$A$27:$A$1238),4))</f>
        <v>59.800598324468062</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2 Original Input'!$A$27:$E$1238,MATCH(DATE(LEFT($A12,4),7,1),'Example 2 Original Input'!$A$27:$A$1238),5):INDEX('Example 2 Original Input'!$A$27:$E$1238,MATCH(DATE(RIGHT($A12,4),6,1),'Example 2 Original Input'!$A$27:$A$1238),5))</f>
        <v>0</v>
      </c>
      <c r="C12" s="192">
        <f>SUM(INDEX('Example 2 Original Input'!$A$27:$E$1238,MATCH(DATE(LEFT($A12,4),7,1),'Example 2 Original Input'!$A$27:$A$1238),4):INDEX('Example 2 Original Input'!$A$27:$E$1238,MATCH(DATE(RIGHT($A12,4),6,1),'Example 2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2 Original Input'!$A$27:$E$1238,MATCH(DATE(LEFT($A13,4),7,1),'Example 2 Original Input'!$A$27:$A$1238),5):INDEX('Example 2 Original Input'!$A$27:$E$1238,MATCH(DATE(RIGHT($A13,4),6,1),'Example 2 Original Input'!$A$27:$A$1238),5))</f>
        <v>0</v>
      </c>
      <c r="C13" s="192">
        <f>SUM(INDEX('Example 2 Original Input'!$A$27:$E$1238,MATCH(DATE(LEFT($A13,4),7,1),'Example 2 Original Input'!$A$27:$A$1238),4):INDEX('Example 2 Original Input'!$A$27:$E$1238,MATCH(DATE(RIGHT($A13,4),6,1),'Example 2 Original Input'!$A$27:$A$1238),4))</f>
        <v>0</v>
      </c>
      <c r="E13" s="22">
        <v>0</v>
      </c>
    </row>
    <row r="14" spans="1:20" ht="22.5" customHeight="1" x14ac:dyDescent="0.25">
      <c r="A14" s="15" t="str">
        <f>LEFT(A13,4)+1&amp;"–"&amp;RIGHT(A13,4)+5</f>
        <v>2029–2034</v>
      </c>
      <c r="B14" s="192">
        <f>SUM(INDEX('Example 2 Original Input'!$A$27:$E$1238,MATCH(DATE(LEFT($A14,4),7,1),'Example 2 Original Input'!$A$27:$A$1238),5):INDEX('Example 2 Original Input'!$A$27:$E$1238,MATCH(DATE(RIGHT($A14,4),6,1),'Example 2 Original Input'!$A$27:$A$1238),5))</f>
        <v>0</v>
      </c>
      <c r="C14" s="192">
        <f>SUM(INDEX('Example 2 Original Input'!$A$27:$E$1238,MATCH(DATE(LEFT($A14,4),7,1),'Example 2 Original Input'!$A$27:$A$1238),4):INDEX('Example 2 Original Input'!$A$27:$E$1238,MATCH(DATE(RIGHT($A14,4),6,1),'Example 2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2 Original Input'!$A$27:$E$1238,MATCH(DATE(LEFT($A15,4),7,1),'Example 2 Original Input'!$A$27:$A$1238),5):INDEX('Example 2 Original Input'!$A$27:$E$1238,MATCH(DATE(RIGHT($A15,4),6,1),'Example 2 Original Input'!$A$27:$A$1238),5))</f>
        <v>0</v>
      </c>
      <c r="C15" s="192">
        <f>SUM(INDEX('Example 2 Original Input'!$A$27:$E$1238,MATCH(DATE(LEFT($A15,4),7,1),'Example 2 Original Input'!$A$27:$A$1238),4):INDEX('Example 2 Original Input'!$A$27:$E$1238,MATCH(DATE(RIGHT($A15,4),6,1),'Example 2 Original Input'!$A$27:$A$1238),4))</f>
        <v>0</v>
      </c>
      <c r="E15" s="339"/>
      <c r="F15" s="19"/>
      <c r="G15" s="19"/>
      <c r="H15" s="19"/>
    </row>
    <row r="16" spans="1:20" ht="22.5" customHeight="1" x14ac:dyDescent="0.25">
      <c r="A16" s="15" t="str">
        <f t="shared" si="0"/>
        <v>2039–2044</v>
      </c>
      <c r="B16" s="192">
        <f>SUM(INDEX('Example 2 Original Input'!$A$27:$E$1238,MATCH(DATE(LEFT($A16,4),7,1),'Example 2 Original Input'!$A$27:$A$1238),5):INDEX('Example 2 Original Input'!$A$27:$E$1238,MATCH(DATE(RIGHT($A16,4),6,1),'Example 2 Original Input'!$A$27:$A$1238),5))</f>
        <v>0</v>
      </c>
      <c r="C16" s="192">
        <f>SUM(INDEX('Example 2 Original Input'!$A$27:$E$1238,MATCH(DATE(LEFT($A16,4),7,1),'Example 2 Original Input'!$A$27:$A$1238),4):INDEX('Example 2 Original Input'!$A$27:$E$1238,MATCH(DATE(RIGHT($A16,4),6,1),'Example 2 Original Input'!$A$27:$A$1238),4))</f>
        <v>0</v>
      </c>
      <c r="E16" s="22">
        <v>0</v>
      </c>
    </row>
    <row r="17" spans="1:20" ht="22.5" customHeight="1" x14ac:dyDescent="0.25">
      <c r="A17" s="15" t="str">
        <f t="shared" si="0"/>
        <v>2044–2049</v>
      </c>
      <c r="B17" s="192">
        <f>SUM(INDEX('Example 2 Original Input'!$A$27:$E$1238,MATCH(DATE(LEFT($A17,4),7,1),'Example 2 Original Input'!$A$27:$A$1238),5):INDEX('Example 2 Original Input'!$A$27:$E$1238,MATCH(DATE(RIGHT($A17,4),6,1),'Example 2 Original Input'!$A$27:$A$1238),5))</f>
        <v>0</v>
      </c>
      <c r="C17" s="192">
        <f>SUM(INDEX('Example 2 Original Input'!$A$27:$E$1238,MATCH(DATE(LEFT($A17,4),7,1),'Example 2 Original Input'!$A$27:$A$1238),4):INDEX('Example 2 Original Input'!$A$27:$E$1238,MATCH(DATE(RIGHT($A17,4),6,1),'Example 2 Original Input'!$A$27:$A$1238),4))</f>
        <v>0</v>
      </c>
      <c r="E17" s="26"/>
    </row>
    <row r="18" spans="1:20" ht="22.5" customHeight="1" x14ac:dyDescent="0.25">
      <c r="A18" s="15" t="str">
        <f t="shared" si="0"/>
        <v>2049–2054</v>
      </c>
      <c r="B18" s="192">
        <f>SUM(INDEX('Example 2 Original Input'!$A$27:$E$1238,MATCH(DATE(LEFT($A18,4),7,1),'Example 2 Original Input'!$A$27:$A$1238),5):INDEX('Example 2 Original Input'!$A$27:$E$1238,MATCH(DATE(RIGHT($A18,4),6,1),'Example 2 Original Input'!$A$27:$A$1238),5))</f>
        <v>0</v>
      </c>
      <c r="C18" s="192">
        <f>SUM(INDEX('Example 2 Original Input'!$A$27:$E$1238,MATCH(DATE(LEFT($A18,4),7,1),'Example 2 Original Input'!$A$27:$A$1238),4):INDEX('Example 2 Original Input'!$A$27:$E$1238,MATCH(DATE(RIGHT($A18,4),6,1),'Example 2 Original Input'!$A$27:$A$1238),4))</f>
        <v>0</v>
      </c>
      <c r="E18" s="26"/>
      <c r="F18" s="19"/>
      <c r="G18" s="19"/>
      <c r="H18" s="19"/>
    </row>
    <row r="19" spans="1:20" ht="22.5" customHeight="1" x14ac:dyDescent="0.25">
      <c r="A19" s="15" t="str">
        <f t="shared" si="0"/>
        <v>2054–2059</v>
      </c>
      <c r="B19" s="192">
        <f>SUM(INDEX('Example 2 Original Input'!$A$27:$E$1238,MATCH(DATE(LEFT($A19,4),7,1),'Example 2 Original Input'!$A$27:$A$1238),5):INDEX('Example 2 Original Input'!$A$27:$E$1238,MATCH(DATE(RIGHT($A19,4),6,1),'Example 2 Original Input'!$A$27:$A$1238),5))</f>
        <v>0</v>
      </c>
      <c r="C19" s="192">
        <f>SUM(INDEX('Example 2 Original Input'!$A$27:$E$1238,MATCH(DATE(LEFT($A19,4),7,1),'Example 2 Original Input'!$A$27:$A$1238),4):INDEX('Example 2 Original Input'!$A$27:$E$1238,MATCH(DATE(RIGHT($A19,4),6,1),'Example 2 Original Input'!$A$27:$A$1238),4))</f>
        <v>0</v>
      </c>
      <c r="E19" s="26"/>
      <c r="F19" s="19"/>
      <c r="G19" s="19"/>
      <c r="H19" s="19"/>
    </row>
    <row r="20" spans="1:20" ht="22.5" customHeight="1" x14ac:dyDescent="0.25">
      <c r="A20" s="15" t="str">
        <f t="shared" si="0"/>
        <v>2059–2064</v>
      </c>
      <c r="B20" s="192">
        <f>SUM(INDEX('Example 2 Original Input'!$A$27:$E$1238,MATCH(DATE(LEFT($A20,4),7,1),'Example 2 Original Input'!$A$27:$A$1238),5):INDEX('Example 2 Original Input'!$A$27:$E$1238,MATCH(DATE(RIGHT($A20,4),6,1),'Example 2 Original Input'!$A$27:$A$1238),5))</f>
        <v>0</v>
      </c>
      <c r="C20" s="192">
        <f>SUM(INDEX('Example 2 Original Input'!$A$27:$E$1238,MATCH(DATE(LEFT($A20,4),7,1),'Example 2 Original Input'!$A$27:$A$1238),4):INDEX('Example 2 Original Input'!$A$27:$E$1238,MATCH(DATE(RIGHT($A20,4),6,1),'Example 2 Original Input'!$A$27:$A$1238),4))</f>
        <v>0</v>
      </c>
      <c r="E20" s="26"/>
    </row>
    <row r="21" spans="1:20" ht="22.5" customHeight="1" x14ac:dyDescent="0.25">
      <c r="A21" s="15" t="str">
        <f t="shared" si="0"/>
        <v>2064–2069</v>
      </c>
      <c r="B21" s="192">
        <f>SUM(INDEX('Example 2 Original Input'!$A$27:$E$1238,MATCH(DATE(LEFT($A21,4),7,1),'Example 2 Original Input'!$A$27:$A$1238),5):INDEX('Example 2 Original Input'!$A$27:$E$1238,MATCH(DATE(RIGHT($A21,4),6,1),'Example 2 Original Input'!$A$27:$A$1238),5))</f>
        <v>0</v>
      </c>
      <c r="C21" s="192">
        <f>SUM(INDEX('Example 2 Original Input'!$A$27:$E$1238,MATCH(DATE(LEFT($A21,4),7,1),'Example 2 Original Input'!$A$27:$A$1238),4):INDEX('Example 2 Original Input'!$A$27:$E$1238,MATCH(DATE(RIGHT($A21,4),6,1),'Example 2 Original Input'!$A$27:$A$1238),4))</f>
        <v>0</v>
      </c>
      <c r="E21" s="26"/>
    </row>
    <row r="22" spans="1:20" ht="22.5" customHeight="1" x14ac:dyDescent="0.25">
      <c r="A22" s="15" t="str">
        <f t="shared" si="0"/>
        <v>2069–2074</v>
      </c>
      <c r="B22" s="192">
        <f>SUM(INDEX('Example 2 Original Input'!$A$27:$E$1238,MATCH(DATE(LEFT($A22,4),7,1),'Example 2 Original Input'!$A$27:$A$1238),5):INDEX('Example 2 Original Input'!$A$27:$E$1238,MATCH(DATE(RIGHT($A22,4),6,1),'Example 2 Original Input'!$A$27:$A$1238),5))</f>
        <v>0</v>
      </c>
      <c r="C22" s="192">
        <f>SUM(INDEX('Example 2 Original Input'!$A$27:$E$1238,MATCH(DATE(LEFT($A22,4),7,1),'Example 2 Original Input'!$A$27:$A$1238),4):INDEX('Example 2 Original Input'!$A$27:$E$1238,MATCH(DATE(RIGHT($A22,4),6,1),'Example 2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2 Original Input'!$A$27:$E$1238,MATCH(DATE(LEFT($A23,4),7,1),'Example 2 Original Input'!$A$27:$A$1238),5):INDEX('Example 2 Original Input'!$A$27:$E$1238,MATCH(DATE(RIGHT($A23,4),6,1),'Example 2 Original Input'!$A$27:$A$1238),5))</f>
        <v>0</v>
      </c>
      <c r="C23" s="192">
        <f>SUM(INDEX('Example 2 Original Input'!$A$27:$E$1238,MATCH(DATE(LEFT($A23,4),7,1),'Example 2 Original Input'!$A$27:$A$1238),4):INDEX('Example 2 Original Input'!$A$27:$E$1238,MATCH(DATE(RIGHT($A23,4),6,1),'Example 2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2 Original Input'!$A$27:$E$1238,MATCH(DATE(LEFT($A24,4),7,1),'Example 2 Original Input'!$A$27:$A$1238),5):INDEX('Example 2 Original Input'!$A$27:$E$1238,MATCH(DATE(RIGHT($A24,4),6,1),'Example 2 Original Input'!$A$27:$A$1238),5))</f>
        <v>0</v>
      </c>
      <c r="C24" s="192">
        <f>SUM(INDEX('Example 2 Original Input'!$A$27:$E$1238,MATCH(DATE(LEFT($A24,4),7,1),'Example 2 Original Input'!$A$27:$A$1238),4):INDEX('Example 2 Original Input'!$A$27:$E$1238,MATCH(DATE(RIGHT($A24,4),6,1),'Example 2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2 Original Input'!$A$27:$E$1238,MATCH(DATE(LEFT($A25,4),7,1),'Example 2 Original Input'!$A$27:$A$1238),5):INDEX('Example 2 Original Input'!$A$27:$E$1238,MATCH(DATE(RIGHT($A25,4),6,1),'Example 2 Original Input'!$A$27:$A$1238),5))</f>
        <v>0</v>
      </c>
      <c r="C25" s="192">
        <f>SUM(INDEX('Example 2 Original Input'!$A$27:$E$1238,MATCH(DATE(LEFT($A25,4),7,1),'Example 2 Original Input'!$A$27:$A$1238),4):INDEX('Example 2 Original Input'!$A$27:$E$1238,MATCH(DATE(RIGHT($A25,4),6,1),'Example 2 Original Input'!$A$27:$A$1238),4))</f>
        <v>0</v>
      </c>
    </row>
    <row r="26" spans="1:20" ht="22.5" customHeight="1" x14ac:dyDescent="0.25">
      <c r="A26" s="15" t="str">
        <f t="shared" si="0"/>
        <v>2089–2094</v>
      </c>
      <c r="B26" s="192">
        <f>SUM(INDEX('Example 2 Original Input'!$A$27:$E$1238,MATCH(DATE(LEFT($A26,4),7,1),'Example 2 Original Input'!$A$27:$A$1238),5):INDEX('Example 2 Original Input'!$A$27:$E$1238,MATCH(DATE(RIGHT($A26,4),6,1),'Example 2 Original Input'!$A$27:$A$1238),5))</f>
        <v>0</v>
      </c>
      <c r="C26" s="192">
        <f>SUM(INDEX('Example 2 Original Input'!$A$27:$E$1238,MATCH(DATE(LEFT($A26,4),7,1),'Example 2 Original Input'!$A$27:$A$1238),4):INDEX('Example 2 Original Input'!$A$27:$E$1238,MATCH(DATE(RIGHT($A26,4),6,1),'Example 2 Original Input'!$A$27:$A$1238),4))</f>
        <v>0</v>
      </c>
    </row>
    <row r="27" spans="1:20" ht="22.5" customHeight="1" x14ac:dyDescent="0.25">
      <c r="A27" s="15" t="str">
        <f t="shared" si="0"/>
        <v>2094–2099</v>
      </c>
      <c r="B27" s="192">
        <f>SUM(INDEX('Example 2 Original Input'!$A$27:$E$1238,MATCH(DATE(LEFT($A27,4),7,1),'Example 2 Original Input'!$A$27:$A$1238),5):INDEX('Example 2 Original Input'!$A$27:$E$1238,MATCH(DATE(RIGHT($A27,4),6,1),'Example 2 Original Input'!$A$27:$A$1238),5))</f>
        <v>0</v>
      </c>
      <c r="C27" s="192">
        <f>SUM(INDEX('Example 2 Original Input'!$A$27:$E$1238,MATCH(DATE(LEFT($A27,4),7,1),'Example 2 Original Input'!$A$27:$A$1238),4):INDEX('Example 2 Original Input'!$A$27:$E$1238,MATCH(DATE(RIGHT($A27,4),6,1),'Example 2 Original Input'!$A$27:$A$1238),4))</f>
        <v>0</v>
      </c>
    </row>
    <row r="28" spans="1:20" ht="22.5" customHeight="1" x14ac:dyDescent="0.25">
      <c r="A28" s="15" t="str">
        <f t="shared" si="0"/>
        <v>2099–2104</v>
      </c>
      <c r="B28" s="192">
        <f>SUM(INDEX('Example 2 Original Input'!$A$27:$E$1238,MATCH(DATE(LEFT($A28,4),7,1),'Example 2 Original Input'!$A$27:$A$1238),5):INDEX('Example 2 Original Input'!$A$27:$E$1238,MATCH(DATE(RIGHT($A28,4),6,1),'Example 2 Original Input'!$A$27:$A$1238),5))</f>
        <v>0</v>
      </c>
      <c r="C28" s="192">
        <f>SUM(INDEX('Example 2 Original Input'!$A$27:$E$1238,MATCH(DATE(LEFT($A28,4),7,1),'Example 2 Original Input'!$A$27:$A$1238),4):INDEX('Example 2 Original Input'!$A$27:$E$1238,MATCH(DATE(RIGHT($A28,4),6,1),'Example 2 Original Input'!$A$27:$A$1238),4))</f>
        <v>0</v>
      </c>
    </row>
    <row r="29" spans="1:20" ht="22.5" customHeight="1" x14ac:dyDescent="0.25">
      <c r="A29" s="15" t="str">
        <f>LEFT(A28,4)+5&amp;"–"&amp;RIGHT(A28,4)+5</f>
        <v>2104–2109</v>
      </c>
      <c r="B29" s="192">
        <f>SUM(INDEX('Example 2 Original Input'!$A$27:$E$1238,MATCH(DATE(LEFT($A29,4),7,1),'Example 2 Original Input'!$A$27:$A$1238),5):INDEX('Example 2 Original Input'!$A$27:$E$1238,MATCH(DATE(RIGHT($A29,4),6,1),'Example 2 Original Input'!$A$27:$A$1238),5))</f>
        <v>0</v>
      </c>
      <c r="C29" s="192">
        <f>SUM(INDEX('Example 2 Original Input'!$A$27:$E$1238,MATCH(DATE(LEFT($A29,4),7,1),'Example 2 Original Input'!$A$27:$A$1238),4):INDEX('Example 2 Original Input'!$A$27:$E$1238,MATCH(DATE(RIGHT($A29,4),6,1),'Example 2 Original Input'!$A$27:$A$1238),4))</f>
        <v>0</v>
      </c>
    </row>
    <row r="30" spans="1:20" ht="22.5" customHeight="1" x14ac:dyDescent="0.25">
      <c r="A30" s="15" t="str">
        <f>LEFT(A29,4)+5&amp;"–"&amp;RIGHT(A29,4)+5</f>
        <v>2109–2114</v>
      </c>
      <c r="B30" s="192">
        <f>SUM(INDEX('Example 2 Original Input'!$A$27:$E$1238,MATCH(DATE(LEFT($A30,4),7,1),'Example 2 Original Input'!$A$27:$A$1238),5):INDEX('Example 2 Original Input'!$A$27:$E$1238,MATCH(DATE(RIGHT($A30,4),6,1),'Example 2 Original Input'!$A$27:$A$1238),5))</f>
        <v>0</v>
      </c>
      <c r="C30" s="192">
        <f>SUM(INDEX('Example 2 Original Input'!$A$27:$E$1238,MATCH(DATE(LEFT($A30,4),7,1),'Example 2 Original Input'!$A$27:$A$1238),4):INDEX('Example 2 Original Input'!$A$27:$E$1238,MATCH(DATE(RIGHT($A30,4),6,1),'Example 2 Original Input'!$A$27:$A$1238),4))</f>
        <v>0</v>
      </c>
    </row>
    <row r="31" spans="1:20" ht="22.5" customHeight="1" x14ac:dyDescent="0.25">
      <c r="A31" s="15" t="str">
        <f>LEFT(A30,4)+5&amp;"–"&amp;RIGHT(A30,4)+5</f>
        <v>2114–2119</v>
      </c>
      <c r="B31" s="192">
        <f>SUM(INDEX('Example 2 Original Input'!$A$27:$E$1238,MATCH(DATE(LEFT($A31,4),7,1),'Example 2 Original Input'!$A$27:$A$1238),5):INDEX('Example 2 Original Input'!$A$27:$E$1238,MATCH(DATE(RIGHT($A31,4),6,1),'Example 2 Original Input'!$A$27:$A$1238),5))</f>
        <v>0</v>
      </c>
      <c r="C31" s="192">
        <f>SUM(INDEX('Example 2 Original Input'!$A$27:$E$1238,MATCH(DATE(LEFT($A31,4),7,1),'Example 2 Original Input'!$A$27:$A$1238),4):INDEX('Example 2 Original Input'!$A$27:$E$1238,MATCH(DATE(RIGHT($A31,4),6,1),'Example 2 Original Input'!$A$27:$A$1238),4))</f>
        <v>0</v>
      </c>
    </row>
    <row r="32" spans="1:20" ht="22.5" customHeight="1" x14ac:dyDescent="0.25">
      <c r="A32" s="15" t="str">
        <f>LEFT(A31,4)+5&amp;"–"&amp;RIGHT(A31,4)+5</f>
        <v>2119–2124</v>
      </c>
      <c r="B32" s="192">
        <f>SUM(INDEX('Example 2 Original Input'!$A$27:$E$1238,MATCH(DATE(LEFT($A32,4),7,1),'Example 2 Original Input'!$A$27:$A$1238),5):INDEX('Example 2 Original Input'!$A$27:$E$1238,MATCH(DATE(RIGHT($A32,4),6,1),'Example 2 Original Input'!$A$27:$A$1238),5))</f>
        <v>0</v>
      </c>
      <c r="C32" s="192">
        <f>SUM(INDEX('Example 2 Original Input'!$A$27:$E$1238,MATCH(DATE(LEFT($A32,4),7,1),'Example 2 Original Input'!$A$27:$A$1238),4):INDEX('Example 2 Original Input'!$A$27:$E$1238,MATCH(DATE(RIGHT($A32,4),6,1),'Example 2 Original Input'!$A$27:$A$1238),4))</f>
        <v>0</v>
      </c>
    </row>
    <row r="34" ht="15" customHeight="1" x14ac:dyDescent="0.2"/>
    <row r="36" ht="35.25" customHeight="1" x14ac:dyDescent="0.2"/>
  </sheetData>
  <sheetProtection sheet="1" formatColumns="0" formatRows="0" insertColumns="0" insertRows="0" sort="0" autoFilter="0" pivotTables="0"/>
  <mergeCells count="10">
    <mergeCell ref="A7:B7"/>
    <mergeCell ref="E7:E8"/>
    <mergeCell ref="E10:E12"/>
    <mergeCell ref="E14:E15"/>
    <mergeCell ref="A1:E1"/>
    <mergeCell ref="A3:B3"/>
    <mergeCell ref="A4:B4"/>
    <mergeCell ref="E4:E5"/>
    <mergeCell ref="A5:B5"/>
    <mergeCell ref="A6:B6"/>
  </mergeCells>
  <dataValidations count="2">
    <dataValidation operator="lessThan" allowBlank="1" showInputMessage="1" showErrorMessage="1" sqref="F1:G2 A1:A2 H1:XFD5 A7:C32" xr:uid="{9D595CE0-E999-47ED-B4F7-C1E01A9A45B5}"/>
    <dataValidation type="textLength" operator="lessThan" allowBlank="1" showInputMessage="1" showErrorMessage="1" sqref="A33:C1048576" xr:uid="{65D439C3-CAB7-4245-9F1B-205CDAF4FFDD}">
      <formula1>0</formula1>
    </dataValidation>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343B-E040-4933-BB77-6947DE4F39B3}">
  <sheetPr>
    <tabColor theme="5" tint="-0.249977111117893"/>
    <pageSetUpPr fitToPage="1"/>
  </sheetPr>
  <dimension ref="A1:XFC41"/>
  <sheetViews>
    <sheetView showGridLines="0" zoomScale="95" zoomScaleNormal="95" workbookViewId="0">
      <selection activeCell="A2" sqref="A2"/>
    </sheetView>
  </sheetViews>
  <sheetFormatPr defaultColWidth="0" defaultRowHeight="0" customHeight="1" zeroHeight="1" x14ac:dyDescent="0.25"/>
  <cols>
    <col min="1" max="2" width="3.28515625" customWidth="1"/>
    <col min="3" max="3" width="13.5703125" customWidth="1"/>
    <col min="4" max="4" width="11.42578125" customWidth="1"/>
    <col min="5" max="5" width="11.85546875" bestFit="1" customWidth="1"/>
    <col min="6" max="6" width="11.85546875" customWidth="1"/>
    <col min="7" max="7" width="10.7109375" customWidth="1"/>
    <col min="8" max="8" width="12.425781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1641</v>
      </c>
    </row>
    <row r="2" spans="1:10" ht="15" x14ac:dyDescent="0.25"/>
    <row r="3" spans="1:10" ht="15" x14ac:dyDescent="0.25">
      <c r="A3" s="196" t="s">
        <v>1629</v>
      </c>
      <c r="B3" s="197"/>
      <c r="C3" s="197"/>
      <c r="D3" s="197"/>
      <c r="E3" s="197"/>
      <c r="F3" s="197"/>
      <c r="G3" s="197"/>
      <c r="H3" s="197"/>
      <c r="I3" s="197"/>
      <c r="J3" s="197"/>
    </row>
    <row r="4" spans="1:10" ht="15" customHeight="1" x14ac:dyDescent="0.25">
      <c r="A4" s="247" t="s">
        <v>1640</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47"/>
      <c r="B6" s="247"/>
      <c r="C6" s="247"/>
      <c r="D6" s="247"/>
      <c r="E6" s="247"/>
      <c r="F6" s="247"/>
      <c r="G6" s="247"/>
      <c r="H6" s="247"/>
      <c r="I6" s="247"/>
      <c r="J6" s="247"/>
    </row>
    <row r="7" spans="1:10" ht="15" x14ac:dyDescent="0.25">
      <c r="A7" s="198" t="s">
        <v>1630</v>
      </c>
      <c r="B7" s="199"/>
      <c r="C7" s="199"/>
      <c r="D7" s="199"/>
      <c r="E7" s="199"/>
      <c r="F7" s="199"/>
      <c r="G7" s="199"/>
      <c r="H7" s="199"/>
      <c r="I7" s="199"/>
      <c r="J7" s="199"/>
    </row>
    <row r="8" spans="1:10" ht="15" x14ac:dyDescent="0.25">
      <c r="A8" s="200" t="s">
        <v>1584</v>
      </c>
      <c r="B8" s="201" t="s">
        <v>1644</v>
      </c>
      <c r="C8" s="202"/>
      <c r="D8" s="202"/>
      <c r="E8" s="202"/>
      <c r="F8" s="202"/>
      <c r="G8" s="202"/>
      <c r="H8" s="202"/>
      <c r="I8" s="202"/>
      <c r="J8" s="202"/>
    </row>
    <row r="9" spans="1:10" ht="15" x14ac:dyDescent="0.25">
      <c r="A9" s="200" t="s">
        <v>1584</v>
      </c>
      <c r="B9" s="201" t="s">
        <v>1651</v>
      </c>
      <c r="C9" s="202"/>
      <c r="D9" s="202"/>
      <c r="E9" s="202"/>
      <c r="F9" s="202"/>
      <c r="G9" s="202"/>
      <c r="H9" s="202"/>
      <c r="I9" s="202"/>
      <c r="J9" s="202"/>
    </row>
    <row r="10" spans="1:10" ht="15" x14ac:dyDescent="0.25">
      <c r="A10" s="200" t="s">
        <v>1584</v>
      </c>
      <c r="B10" s="201" t="s">
        <v>1607</v>
      </c>
      <c r="C10" s="202"/>
      <c r="D10" s="202"/>
      <c r="E10" s="202"/>
      <c r="F10" s="202"/>
      <c r="G10" s="202"/>
      <c r="H10" s="202"/>
      <c r="I10" s="202"/>
      <c r="J10" s="202"/>
    </row>
    <row r="11" spans="1:10" ht="15" x14ac:dyDescent="0.25">
      <c r="A11" s="200" t="s">
        <v>1584</v>
      </c>
      <c r="B11" s="201" t="s">
        <v>1605</v>
      </c>
      <c r="C11" s="202"/>
      <c r="D11" s="202"/>
      <c r="E11" s="202"/>
      <c r="F11" s="202"/>
      <c r="G11" s="202"/>
      <c r="H11" s="202"/>
      <c r="I11" s="202"/>
      <c r="J11" s="202"/>
    </row>
    <row r="12" spans="1:10" ht="15" x14ac:dyDescent="0.25">
      <c r="A12" s="200"/>
      <c r="B12" s="201"/>
      <c r="C12" s="202"/>
      <c r="D12" s="202"/>
      <c r="E12" s="202"/>
      <c r="F12" s="202"/>
      <c r="G12" s="202"/>
      <c r="H12" s="202"/>
      <c r="I12" s="202"/>
      <c r="J12" s="202"/>
    </row>
    <row r="13" spans="1:10" s="248" customFormat="1" ht="15" x14ac:dyDescent="0.25">
      <c r="A13" s="248" t="s">
        <v>1645</v>
      </c>
    </row>
    <row r="14" spans="1:10" ht="15" x14ac:dyDescent="0.25">
      <c r="A14" s="203"/>
      <c r="B14" s="202"/>
      <c r="C14" s="202"/>
      <c r="D14" s="202"/>
      <c r="E14" s="202"/>
      <c r="F14" s="202"/>
      <c r="G14" s="202"/>
      <c r="H14" s="202"/>
      <c r="I14" s="202"/>
      <c r="J14" s="202"/>
    </row>
    <row r="15" spans="1:10" ht="14.25" customHeight="1" x14ac:dyDescent="0.25">
      <c r="A15" s="196" t="s">
        <v>1646</v>
      </c>
      <c r="B15" s="197"/>
      <c r="C15" s="197"/>
      <c r="D15" s="197"/>
      <c r="E15" s="197"/>
      <c r="F15" s="197"/>
      <c r="G15" s="197"/>
      <c r="H15" s="197"/>
      <c r="I15" s="197"/>
      <c r="J15" s="197"/>
    </row>
    <row r="16" spans="1:10" ht="14.25" customHeight="1" x14ac:dyDescent="0.25">
      <c r="A16" s="207"/>
    </row>
    <row r="17" spans="1:10" ht="15" x14ac:dyDescent="0.25">
      <c r="A17" s="205" t="s">
        <v>1631</v>
      </c>
      <c r="D17" s="208"/>
    </row>
    <row r="18" spans="1:10" ht="15" x14ac:dyDescent="0.25">
      <c r="A18" s="205"/>
      <c r="C18" s="226">
        <f>'Example 3 Original Input'!F38</f>
        <v>69032.75333286963</v>
      </c>
      <c r="D18" s="208" t="s">
        <v>1647</v>
      </c>
    </row>
    <row r="19" spans="1:10" ht="15" x14ac:dyDescent="0.25">
      <c r="A19" s="205"/>
      <c r="C19" s="226">
        <f>'Example 3 Original Input'!H38</f>
        <v>34177.366852838939</v>
      </c>
      <c r="D19" s="208" t="s">
        <v>1632</v>
      </c>
      <c r="G19" s="211"/>
    </row>
    <row r="20" spans="1:10" ht="15" x14ac:dyDescent="0.25">
      <c r="A20" s="205"/>
      <c r="C20" s="226">
        <f>'Example 3 Original Input'!I38</f>
        <v>68354.733705677849</v>
      </c>
      <c r="D20" s="208" t="s">
        <v>1633</v>
      </c>
    </row>
    <row r="21" spans="1:10" ht="15" x14ac:dyDescent="0.25">
      <c r="A21" s="205"/>
    </row>
    <row r="22" spans="1:10" ht="15" x14ac:dyDescent="0.25">
      <c r="A22" s="205" t="s">
        <v>1634</v>
      </c>
    </row>
    <row r="23" spans="1:10" ht="15" x14ac:dyDescent="0.25">
      <c r="A23" s="205"/>
      <c r="C23" s="227">
        <f>C20</f>
        <v>68354.733705677849</v>
      </c>
      <c r="D23" s="208" t="s">
        <v>1632</v>
      </c>
    </row>
    <row r="24" spans="1:10" ht="15" x14ac:dyDescent="0.25">
      <c r="A24" s="205"/>
      <c r="C24" s="227">
        <f>C19</f>
        <v>34177.366852838939</v>
      </c>
      <c r="D24" s="208" t="s">
        <v>1633</v>
      </c>
    </row>
    <row r="25" spans="1:10" ht="15" x14ac:dyDescent="0.25">
      <c r="A25" s="206"/>
      <c r="C25" s="228">
        <f>+C23+C24</f>
        <v>102532.10055851679</v>
      </c>
      <c r="D25" s="208" t="s">
        <v>1648</v>
      </c>
    </row>
    <row r="26" spans="1:10" ht="15" x14ac:dyDescent="0.25">
      <c r="A26" s="205"/>
      <c r="C26" s="3"/>
      <c r="D26" s="208"/>
    </row>
    <row r="27" spans="1:10" ht="15" x14ac:dyDescent="0.25">
      <c r="A27" s="196" t="s">
        <v>1635</v>
      </c>
      <c r="B27" s="197"/>
      <c r="C27" s="197"/>
      <c r="D27" s="197"/>
      <c r="E27" s="197"/>
      <c r="F27" s="197"/>
      <c r="G27" s="197"/>
      <c r="H27" s="197"/>
      <c r="I27" s="197"/>
      <c r="J27" s="197"/>
    </row>
    <row r="28" spans="1:10" ht="15" x14ac:dyDescent="0.25">
      <c r="A28" s="205"/>
      <c r="C28" s="208"/>
    </row>
    <row r="29" spans="1:10" ht="15" x14ac:dyDescent="0.25">
      <c r="A29" s="205"/>
      <c r="B29" s="229" t="s">
        <v>1649</v>
      </c>
      <c r="C29" s="230"/>
      <c r="D29" s="231"/>
      <c r="E29" s="232">
        <f>C18</f>
        <v>69032.75333286963</v>
      </c>
      <c r="F29" s="231"/>
      <c r="G29" s="211"/>
      <c r="H29" s="211"/>
    </row>
    <row r="30" spans="1:10" ht="15" x14ac:dyDescent="0.25">
      <c r="A30" s="205"/>
      <c r="B30" s="229" t="s">
        <v>1636</v>
      </c>
      <c r="C30" s="230"/>
      <c r="D30" s="231"/>
      <c r="E30" s="232">
        <f>C19</f>
        <v>34177.366852838939</v>
      </c>
      <c r="F30" s="232"/>
    </row>
    <row r="31" spans="1:10" ht="15" x14ac:dyDescent="0.25">
      <c r="A31" s="205"/>
      <c r="B31" s="229"/>
      <c r="C31" s="230" t="s">
        <v>1637</v>
      </c>
      <c r="D31" s="231"/>
      <c r="E31" s="231"/>
      <c r="F31" s="232">
        <f>C25</f>
        <v>102532.10055851679</v>
      </c>
    </row>
    <row r="32" spans="1:10" ht="15" x14ac:dyDescent="0.25">
      <c r="A32" s="205"/>
      <c r="B32" s="229"/>
      <c r="C32" s="230" t="s">
        <v>1638</v>
      </c>
      <c r="D32" s="231"/>
      <c r="E32" s="231"/>
      <c r="F32" s="232">
        <f>E29+E30-F31</f>
        <v>678.01962719178118</v>
      </c>
    </row>
    <row r="33" spans="1:7" ht="15" x14ac:dyDescent="0.25">
      <c r="A33" s="205"/>
      <c r="B33" s="229"/>
      <c r="C33" s="230"/>
      <c r="D33" s="233" t="s">
        <v>1639</v>
      </c>
      <c r="E33" s="234">
        <f>SUM(E29:E32)</f>
        <v>103210.12018570857</v>
      </c>
      <c r="F33" s="234">
        <f>SUM(F29:F32)</f>
        <v>103210.12018570857</v>
      </c>
      <c r="G33" s="227"/>
    </row>
    <row r="34" spans="1:7" ht="14.25" customHeight="1" x14ac:dyDescent="0.25">
      <c r="A34" s="205"/>
      <c r="B34" s="3"/>
      <c r="C34" s="235"/>
      <c r="D34" s="211"/>
    </row>
    <row r="35" spans="1:7" ht="15" x14ac:dyDescent="0.25">
      <c r="A35" s="206"/>
      <c r="B35" t="s">
        <v>1650</v>
      </c>
      <c r="C35" s="236"/>
    </row>
    <row r="36" spans="1:7" ht="15" x14ac:dyDescent="0.25">
      <c r="A36" s="206"/>
    </row>
    <row r="37" spans="1:7" ht="15" hidden="1" x14ac:dyDescent="0.25">
      <c r="A37" s="206"/>
    </row>
    <row r="38" spans="1:7" ht="15" hidden="1" x14ac:dyDescent="0.25">
      <c r="A38" s="206"/>
    </row>
    <row r="39" spans="1:7" ht="15" hidden="1" x14ac:dyDescent="0.25">
      <c r="A39" s="206"/>
    </row>
    <row r="40" spans="1:7" ht="15" hidden="1" x14ac:dyDescent="0.25">
      <c r="A40" s="206"/>
    </row>
    <row r="41" spans="1:7" ht="15" hidden="1" x14ac:dyDescent="0.25">
      <c r="A41" s="206"/>
    </row>
  </sheetData>
  <sheetProtection sheet="1" objects="1" scenarios="1" formatCells="0" formatColumns="0" formatRows="0" insertColumns="0" insertRows="0"/>
  <mergeCells count="2">
    <mergeCell ref="A4:J6"/>
    <mergeCell ref="A13:XFD13"/>
  </mergeCells>
  <pageMargins left="0.7" right="0.7" top="0.75" bottom="0.75" header="0.3" footer="0.3"/>
  <pageSetup scale="85"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6697-C0AF-444C-A840-E027272345FD}">
  <sheetPr>
    <tabColor theme="5" tint="-0.249977111117893"/>
    <pageSetUpPr fitToPage="1"/>
  </sheetPr>
  <dimension ref="A1:AC1244"/>
  <sheetViews>
    <sheetView topLeftCell="A4" zoomScale="75" zoomScaleNormal="75" workbookViewId="0">
      <selection activeCell="P11" sqref="P11"/>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7.28515625" style="30" customWidth="1"/>
    <col min="8"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253" t="s">
        <v>1543</v>
      </c>
      <c r="B1" s="253"/>
      <c r="C1" s="253"/>
      <c r="D1" s="253"/>
      <c r="E1" s="253"/>
      <c r="F1" s="253"/>
    </row>
    <row r="2" spans="1:29" ht="18.75" x14ac:dyDescent="0.2">
      <c r="A2" s="160" t="s">
        <v>1542</v>
      </c>
      <c r="B2" s="160"/>
      <c r="C2" s="265" t="s">
        <v>1541</v>
      </c>
      <c r="D2" s="265"/>
      <c r="E2" s="265"/>
      <c r="F2" s="265"/>
    </row>
    <row r="3" spans="1:29" ht="45" customHeight="1" x14ac:dyDescent="0.2">
      <c r="A3" s="254" t="s">
        <v>1507</v>
      </c>
      <c r="B3" s="254"/>
      <c r="C3" s="254"/>
      <c r="D3" s="254"/>
      <c r="E3" s="254"/>
      <c r="F3" s="254"/>
    </row>
    <row r="4" spans="1:29" s="32" customFormat="1" ht="35.25" customHeight="1" x14ac:dyDescent="0.25">
      <c r="A4" s="255" t="s">
        <v>1538</v>
      </c>
      <c r="B4" s="256"/>
      <c r="C4" s="256"/>
      <c r="D4" s="256"/>
      <c r="E4" s="256"/>
      <c r="F4" s="256"/>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257" t="s">
        <v>33</v>
      </c>
      <c r="B5" s="258"/>
      <c r="C5" s="258"/>
      <c r="D5" s="258"/>
      <c r="E5" s="258"/>
      <c r="F5" s="259"/>
      <c r="G5" s="34"/>
      <c r="H5" s="34"/>
      <c r="I5" s="34"/>
      <c r="J5" s="96"/>
    </row>
    <row r="6" spans="1:29" ht="23.25" customHeight="1" x14ac:dyDescent="0.25">
      <c r="A6" s="260" t="s">
        <v>1469</v>
      </c>
      <c r="B6" s="261"/>
      <c r="C6" s="261"/>
      <c r="D6" s="262"/>
      <c r="E6" s="263" t="s">
        <v>1628</v>
      </c>
      <c r="F6" s="264"/>
      <c r="G6" s="35"/>
      <c r="H6" s="35"/>
      <c r="I6" s="35"/>
      <c r="J6" s="109"/>
      <c r="K6" s="97"/>
      <c r="L6" s="97"/>
      <c r="M6" s="97"/>
      <c r="N6" s="97"/>
      <c r="O6" s="98"/>
      <c r="P6" s="36"/>
      <c r="Q6" s="37"/>
      <c r="R6" s="37"/>
    </row>
    <row r="7" spans="1:29" ht="23.25" customHeight="1" x14ac:dyDescent="0.25">
      <c r="A7" s="260" t="s">
        <v>1468</v>
      </c>
      <c r="B7" s="261"/>
      <c r="C7" s="261"/>
      <c r="D7" s="262"/>
      <c r="E7" s="266">
        <v>2.4E-2</v>
      </c>
      <c r="F7" s="267"/>
      <c r="G7" s="38"/>
      <c r="H7" s="38"/>
      <c r="I7" s="38"/>
      <c r="J7" s="109"/>
      <c r="R7" s="37"/>
    </row>
    <row r="8" spans="1:29" ht="23.25" customHeight="1" x14ac:dyDescent="0.25">
      <c r="A8" s="260" t="s">
        <v>1453</v>
      </c>
      <c r="B8" s="261"/>
      <c r="C8" s="261"/>
      <c r="D8" s="262"/>
      <c r="E8" s="354" t="s">
        <v>1547</v>
      </c>
      <c r="F8" s="355"/>
      <c r="G8" s="39"/>
      <c r="H8" s="35"/>
      <c r="I8" s="35"/>
      <c r="O8" s="99"/>
      <c r="P8" s="85"/>
      <c r="Q8" s="37"/>
      <c r="R8" s="37"/>
    </row>
    <row r="9" spans="1:29" ht="23.25" customHeight="1" x14ac:dyDescent="0.25">
      <c r="A9" s="260" t="s">
        <v>1448</v>
      </c>
      <c r="B9" s="261"/>
      <c r="C9" s="261"/>
      <c r="D9" s="262"/>
      <c r="E9" s="263" t="s">
        <v>1548</v>
      </c>
      <c r="F9" s="264"/>
      <c r="G9" s="38"/>
      <c r="H9" s="40"/>
      <c r="I9" s="40"/>
      <c r="O9" s="92"/>
      <c r="P9" s="29"/>
      <c r="Q9" s="37"/>
      <c r="R9" s="37"/>
    </row>
    <row r="10" spans="1:29" ht="23.25" customHeight="1" x14ac:dyDescent="0.25">
      <c r="A10" s="260" t="s">
        <v>1467</v>
      </c>
      <c r="B10" s="261"/>
      <c r="C10" s="261"/>
      <c r="D10" s="262"/>
      <c r="E10" s="277">
        <v>4321</v>
      </c>
      <c r="F10" s="278"/>
      <c r="G10" s="40"/>
      <c r="H10" s="40"/>
      <c r="I10" s="40"/>
      <c r="O10" s="92"/>
      <c r="P10" s="29"/>
      <c r="R10" s="37"/>
    </row>
    <row r="11" spans="1:29" ht="23.25" customHeight="1" x14ac:dyDescent="0.25">
      <c r="A11" s="260" t="s">
        <v>34</v>
      </c>
      <c r="B11" s="261"/>
      <c r="C11" s="261"/>
      <c r="D11" s="262"/>
      <c r="E11" s="270" t="s">
        <v>11</v>
      </c>
      <c r="F11" s="271"/>
      <c r="G11" s="123"/>
      <c r="H11" s="40"/>
      <c r="I11" s="40"/>
      <c r="O11" s="92"/>
      <c r="P11" s="29"/>
      <c r="R11" s="37"/>
    </row>
    <row r="12" spans="1:29"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72" t="s">
        <v>31</v>
      </c>
      <c r="B13" s="273"/>
      <c r="C13" s="273"/>
      <c r="D13" s="274"/>
      <c r="E13" s="275" t="e">
        <f t="array" ref="E13">INDEX(A32:C1243,MATCH(FALSE,ISBLANK(C32:C1243),0),0)</f>
        <v>#N/A</v>
      </c>
      <c r="F13" s="276"/>
      <c r="G13" s="42"/>
      <c r="H13" s="40"/>
      <c r="I13" s="40"/>
      <c r="O13" s="92"/>
      <c r="P13" s="29"/>
      <c r="Q13" s="83"/>
    </row>
    <row r="14" spans="1:29" ht="23.25" customHeight="1" x14ac:dyDescent="0.25">
      <c r="A14" s="260" t="s">
        <v>29</v>
      </c>
      <c r="B14" s="261"/>
      <c r="C14" s="261"/>
      <c r="D14" s="262"/>
      <c r="E14" s="289" t="s">
        <v>6</v>
      </c>
      <c r="F14" s="290"/>
      <c r="G14" s="43"/>
      <c r="H14" s="43"/>
      <c r="I14" s="44"/>
      <c r="O14" s="92"/>
      <c r="P14" s="29"/>
    </row>
    <row r="15" spans="1:29" ht="23.25" customHeight="1" x14ac:dyDescent="0.25">
      <c r="A15" s="260" t="s">
        <v>1518</v>
      </c>
      <c r="B15" s="261"/>
      <c r="C15" s="261"/>
      <c r="D15" s="262"/>
      <c r="E15" s="153" t="s">
        <v>10</v>
      </c>
      <c r="F15" s="154" t="s">
        <v>1544</v>
      </c>
      <c r="G15" s="279" t="s">
        <v>1525</v>
      </c>
      <c r="H15" s="280"/>
      <c r="I15" s="281"/>
      <c r="O15" s="92"/>
      <c r="P15" s="29"/>
    </row>
    <row r="16" spans="1:29" ht="37.5" customHeight="1" x14ac:dyDescent="0.25">
      <c r="A16" s="293" t="str">
        <f>IF($E$15="Yes","Obligation Balance as of June of the Prior Year (see instructions)","Obligation Balance at the End of the Month before Contract Modifcations (see instructions)")</f>
        <v>Obligation Balance as of June of the Prior Year (see instructions)</v>
      </c>
      <c r="B16" s="294"/>
      <c r="C16" s="294"/>
      <c r="D16" s="295"/>
      <c r="E16" s="289">
        <f>'Example 3 Original Input'!F38</f>
        <v>69032.75333286963</v>
      </c>
      <c r="F16" s="298"/>
      <c r="G16" s="43"/>
      <c r="H16" s="43"/>
      <c r="I16" s="44"/>
      <c r="O16" s="92"/>
      <c r="P16" s="29"/>
    </row>
    <row r="17" spans="1:19" ht="37.5" customHeight="1" x14ac:dyDescent="0.25">
      <c r="A17" s="293" t="str">
        <f>IF($E$15="Yes","Accumulated Amortization as of June of the Prior Year (see instructions)","Accumulated Amortization at the End of the Month before Contract Modifications (see instructions)")</f>
        <v>Accumulated Amortization as of June of the Prior Year (see instructions)</v>
      </c>
      <c r="B17" s="294"/>
      <c r="C17" s="294"/>
      <c r="D17" s="295"/>
      <c r="E17" s="289">
        <f>'Example 3 Original Input'!H38</f>
        <v>34177.366852838939</v>
      </c>
      <c r="F17" s="298"/>
      <c r="G17" s="43"/>
      <c r="H17" s="43"/>
      <c r="I17" s="44"/>
      <c r="O17" s="92"/>
      <c r="P17" s="29"/>
    </row>
    <row r="18" spans="1:19" ht="37.5" customHeight="1" x14ac:dyDescent="0.25">
      <c r="A18" s="293" t="str">
        <f>IF($E$15="Yes","RTU Asset Carrying Value as of June of the Prior Year (see instructions)","RTU Asset Carrying Value at the End of Month before Contract Modifications (see instructions)")</f>
        <v>RTU Asset Carrying Value as of June of the Prior Year (see instructions)</v>
      </c>
      <c r="B18" s="294"/>
      <c r="C18" s="294"/>
      <c r="D18" s="295"/>
      <c r="E18" s="289">
        <f>'Example 3 Original Input'!I38</f>
        <v>68354.733705677849</v>
      </c>
      <c r="F18" s="298"/>
      <c r="G18" s="43"/>
      <c r="H18" s="43"/>
      <c r="I18" s="44"/>
      <c r="O18" s="92"/>
      <c r="P18" s="29"/>
    </row>
    <row r="19" spans="1:19" ht="26.1" customHeight="1" x14ac:dyDescent="0.25">
      <c r="A19" s="303"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Do NOT enter Current Year (CY) Totals if selected yes for early termination. Leave the yellow fields in this row blank</v>
      </c>
      <c r="B19" s="304"/>
      <c r="C19" s="305"/>
      <c r="D19" s="147" t="s">
        <v>1519</v>
      </c>
      <c r="E19" s="148" t="s">
        <v>1520</v>
      </c>
      <c r="F19" s="149" t="s">
        <v>1521</v>
      </c>
      <c r="G19" s="43"/>
      <c r="H19" s="43"/>
      <c r="I19" s="44"/>
      <c r="O19" s="92"/>
      <c r="P19" s="29"/>
    </row>
    <row r="20" spans="1:19" ht="26.1" customHeight="1" x14ac:dyDescent="0.2">
      <c r="A20" s="306"/>
      <c r="B20" s="307"/>
      <c r="C20" s="308"/>
      <c r="D20" s="155"/>
      <c r="E20" s="156"/>
      <c r="F20" s="157"/>
      <c r="G20" s="43"/>
      <c r="H20" s="43"/>
      <c r="I20" s="44"/>
      <c r="J20" s="161" t="s">
        <v>1522</v>
      </c>
      <c r="O20" s="92"/>
      <c r="P20" s="29"/>
    </row>
    <row r="21" spans="1:19" ht="23.25" customHeight="1" x14ac:dyDescent="0.2">
      <c r="A21" s="284" t="s">
        <v>1523</v>
      </c>
      <c r="B21" s="285"/>
      <c r="C21" s="285"/>
      <c r="D21" s="286"/>
      <c r="E21" s="291" t="e">
        <f>IF(E14="Beginning",ABS(NPV(E7/12,INDEX(A32:B1243,MATCH(E13,A32:A1243,0),2):$B$1243))*(1+E7/12),ABS(NPV(E7/12,INDEX(A32:B1243,MATCH(E13,A32:A1243,0),2):$B$1243)))</f>
        <v>#N/A</v>
      </c>
      <c r="F21" s="292"/>
      <c r="G21" s="45"/>
      <c r="H21" s="45"/>
      <c r="I21" s="45"/>
      <c r="O21" s="92"/>
      <c r="P21" s="29"/>
      <c r="Q21" s="37"/>
      <c r="R21" s="37"/>
    </row>
    <row r="22" spans="1:19" s="55" customFormat="1" ht="23.25" customHeight="1" x14ac:dyDescent="0.25">
      <c r="A22" s="284" t="s">
        <v>1524</v>
      </c>
      <c r="B22" s="285"/>
      <c r="C22" s="285"/>
      <c r="D22" s="286"/>
      <c r="E22" s="302">
        <f>IF($E$15="yes",0,$E$21-$E$16)</f>
        <v>0</v>
      </c>
      <c r="F22" s="283"/>
      <c r="G22" s="45"/>
      <c r="H22" s="45"/>
      <c r="I22" s="45"/>
      <c r="J22" s="152" t="s">
        <v>1449</v>
      </c>
      <c r="K22" s="268" t="s">
        <v>16</v>
      </c>
      <c r="L22" s="269"/>
      <c r="M22" s="39" t="s">
        <v>1450</v>
      </c>
      <c r="Q22" s="38"/>
      <c r="R22" s="37"/>
    </row>
    <row r="23" spans="1:19" s="55" customFormat="1" ht="23.25" customHeight="1" x14ac:dyDescent="0.2">
      <c r="A23" s="284" t="s">
        <v>1526</v>
      </c>
      <c r="B23" s="285"/>
      <c r="C23" s="285"/>
      <c r="D23" s="286"/>
      <c r="E23" s="302">
        <f>+E18+E22</f>
        <v>68354.733705677849</v>
      </c>
      <c r="F23" s="283"/>
      <c r="G23" s="45"/>
      <c r="H23" s="45"/>
      <c r="I23" s="45"/>
      <c r="J23" s="92"/>
      <c r="K23" s="92"/>
      <c r="L23" s="92"/>
      <c r="M23" s="92"/>
      <c r="N23" s="92"/>
      <c r="O23" s="98"/>
      <c r="P23" s="36"/>
      <c r="Q23" s="37"/>
      <c r="R23" s="37"/>
    </row>
    <row r="24" spans="1:19" s="55" customFormat="1" ht="23.25" customHeight="1" x14ac:dyDescent="0.2">
      <c r="A24" s="284" t="s">
        <v>1533</v>
      </c>
      <c r="B24" s="285"/>
      <c r="C24" s="285"/>
      <c r="D24" s="286"/>
      <c r="E24" s="282">
        <f>+E17+E18+E22</f>
        <v>102532.10055851679</v>
      </c>
      <c r="F24" s="283"/>
      <c r="G24" s="45"/>
      <c r="H24" s="45"/>
      <c r="I24" s="45"/>
      <c r="J24" s="105" t="s">
        <v>1476</v>
      </c>
      <c r="K24" s="105" t="s">
        <v>1477</v>
      </c>
      <c r="L24" s="106" t="s">
        <v>1478</v>
      </c>
      <c r="M24" s="106" t="s">
        <v>1479</v>
      </c>
      <c r="N24" s="106" t="s">
        <v>1552</v>
      </c>
      <c r="O24" s="98"/>
      <c r="P24" s="36"/>
      <c r="Q24" s="37"/>
      <c r="R24" s="37"/>
    </row>
    <row r="25" spans="1:19" s="55" customFormat="1" ht="23.25" customHeight="1" x14ac:dyDescent="0.25">
      <c r="A25" s="284" t="s">
        <v>1527</v>
      </c>
      <c r="B25" s="285"/>
      <c r="C25" s="285"/>
      <c r="D25" s="286"/>
      <c r="E25" s="287" t="s">
        <v>1455</v>
      </c>
      <c r="F25" s="288"/>
      <c r="G25" s="46"/>
      <c r="H25" s="47"/>
      <c r="I25" s="47"/>
      <c r="J25" s="107" t="str">
        <f>LEFT('Example 3 Modification Output'!$E$7,4)-1&amp;"–"&amp;RIGHT('Example 3 Modification Output'!$E$7,4)-1</f>
        <v>2022–2023</v>
      </c>
      <c r="K25" s="108">
        <f>DATE(RIGHT(J25,4),6,1)</f>
        <v>45078</v>
      </c>
      <c r="L25" s="90">
        <f>IF(AND($E$15="Yes",$F$15='Example 3 Modification Output'!$E$7),$E$16,IF(AND($E$15="Yes",$F$15&lt;&gt;'Example 3 Modification Output'!$E$7),0,IF(AND('Example 3 Modification Output'!$E$7=$J$28,'Example 3 Modification Output'!$E$7&lt;$L$28),$E$16+$E$20,(ROUND(SUMIFS($F$32:$F$1243,$A$32:$A$1243,$K$25),2)))))</f>
        <v>69032.75333286963</v>
      </c>
      <c r="M25" s="90">
        <f>IF(AND($E$15="Yes",$F$15='Example 3 Modification Output'!$E$7),$E$17,IF(AND($E$15="Yes",$F$15&lt;&gt;'Example 3 Modification Output'!$E$7),0,IF(AND('Example 3 Modification Output'!$E$7&gt;'Example 3 Modification Input'!$J$28,'Example 3 Modification Output'!$E$7&lt;='Example 3 Modification Input'!$L$28),SUMIFS($H$32:$H$1243,$A$32:$A$1243,$K$25)+$E$17,IF(AND('Example 3 Modification Output'!$E$7=$J$28,'Example 3 Modification Output'!$E$7&lt;$L$28),$E$17-$F$20,0))))</f>
        <v>34177.366852838939</v>
      </c>
      <c r="N25" s="90">
        <f>IF(AND($E$15="Yes",$F$15='Example 3 Modification Output'!$E$7),$E$24,IF(AND($E$15="Yes",$F$15&lt;&gt;'Example 3 Modification Output'!$E$7),0,IF(AND('Example 3 Modification Output'!$E$7&gt;$J$28,'Example 3 Modification Output'!$E$7&lt;=$L$28),$E$24,IF(AND('Example 3 Modification Output'!$E$7=$J$28,'Example 3 Modification Output'!$E$7&lt;$L$28),$E$17+$E$18,0))))</f>
        <v>102532.10055851679</v>
      </c>
      <c r="O25" s="98"/>
      <c r="P25" s="36"/>
      <c r="Q25" s="37"/>
      <c r="R25" s="37"/>
    </row>
    <row r="26" spans="1:19" s="55" customFormat="1" ht="23.25" customHeight="1" x14ac:dyDescent="0.2">
      <c r="A26" s="284" t="s">
        <v>1528</v>
      </c>
      <c r="B26" s="273"/>
      <c r="C26" s="273"/>
      <c r="D26" s="274"/>
      <c r="E26" s="309">
        <f>IF(E25="Subscription-Based Information Technology Arrangements",10*12,"0")</f>
        <v>120</v>
      </c>
      <c r="F26" s="310"/>
      <c r="G26" s="48"/>
      <c r="H26" s="48"/>
      <c r="I26" s="48"/>
      <c r="J26" s="92"/>
      <c r="K26" s="92"/>
      <c r="L26" s="92"/>
      <c r="M26" s="92"/>
      <c r="N26" s="92"/>
      <c r="O26" s="98"/>
      <c r="P26" s="36"/>
      <c r="Q26" s="37"/>
      <c r="R26" s="37"/>
    </row>
    <row r="27" spans="1:19" s="55" customFormat="1" ht="23.25" customHeight="1" x14ac:dyDescent="0.2">
      <c r="A27" s="284" t="s">
        <v>1529</v>
      </c>
      <c r="B27" s="273"/>
      <c r="C27" s="273"/>
      <c r="D27" s="274"/>
      <c r="E27" s="309">
        <f>ROUND(COUNTIF(C32:C1243,"&lt;&gt;"&amp;""),1)</f>
        <v>0</v>
      </c>
      <c r="F27" s="310"/>
      <c r="G27" s="48"/>
      <c r="H27" s="48"/>
      <c r="I27" s="48"/>
      <c r="J27" s="86" t="s">
        <v>1481</v>
      </c>
      <c r="K27" s="86" t="s">
        <v>1482</v>
      </c>
      <c r="L27" s="86" t="s">
        <v>1475</v>
      </c>
      <c r="M27" s="86" t="s">
        <v>1483</v>
      </c>
      <c r="N27" s="162" t="s">
        <v>1531</v>
      </c>
      <c r="O27" s="93"/>
    </row>
    <row r="28" spans="1:19" s="55" customFormat="1" ht="23.25" customHeight="1" x14ac:dyDescent="0.25">
      <c r="A28" s="284" t="s">
        <v>1530</v>
      </c>
      <c r="B28" s="311"/>
      <c r="C28" s="311"/>
      <c r="D28" s="312"/>
      <c r="E28" s="313">
        <f>IF(E26&lt;E27,E26,E27)</f>
        <v>0</v>
      </c>
      <c r="F28" s="314"/>
      <c r="G28" s="49"/>
      <c r="H28" s="49"/>
      <c r="I28" s="49"/>
      <c r="J28" s="87" t="e">
        <f>IF(OR(MONTH($E$13)=1,MONTH($E$13)=2,MONTH($E$13)=3,MONTH($E$13)=4,MONTH($E$13)=5,MONTH($E$13)=6),YEAR($E$13)-1&amp;"–"&amp;YEAR($E$13),YEAR($E$13)&amp;"–"&amp;YEAR($E$13)+1)</f>
        <v>#N/A</v>
      </c>
      <c r="K28" s="88" t="e">
        <f>EDATE($E$13,+($E$27-1))</f>
        <v>#N/A</v>
      </c>
      <c r="L28" s="87" t="e">
        <f>IF(OR(MONTH($K$28)=1,MONTH($K$28)=2,MONTH($K$28)=3,MONTH($K$28)=4,MONTH($K$28)=5,MONTH($K$28)=6),YEAR($K$28)-1&amp;"–"&amp;YEAR($K$28),YEAR($K$28)&amp;"–"&amp;YEAR($K$28)+1)</f>
        <v>#N/A</v>
      </c>
      <c r="M28" s="89" t="e">
        <f>IF($L$28='Example 3 Modification Output'!$E$7,$E$24,0)</f>
        <v>#N/A</v>
      </c>
      <c r="N28" s="89" t="e">
        <f>IF($J$28='Example 3 Modification Output'!$E$7,ABS($E$22),0)</f>
        <v>#N/A</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99" t="s">
        <v>1539</v>
      </c>
      <c r="B30" s="300"/>
      <c r="C30" s="300"/>
      <c r="D30" s="300"/>
      <c r="E30" s="300"/>
      <c r="F30" s="300"/>
      <c r="G30" s="300"/>
      <c r="H30" s="300"/>
      <c r="I30" s="301"/>
      <c r="J30" s="151" t="s">
        <v>1532</v>
      </c>
      <c r="K30" s="163" t="str">
        <f>LEFT('Example 3 Modification Output'!$E$7,4)+1&amp;"–"&amp;RIGHT('Example 3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0"/>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0</v>
      </c>
      <c r="C47" s="150"/>
      <c r="D47" s="58">
        <f t="shared" si="2"/>
        <v>0</v>
      </c>
      <c r="E47" s="59">
        <f t="shared" si="0"/>
        <v>0</v>
      </c>
      <c r="F47" s="62">
        <f t="shared" si="3"/>
        <v>0</v>
      </c>
      <c r="G47" s="60">
        <f>IF(AND(C47&lt;&gt;"",SUM(G$32:G46)&lt;E$23),$E$23/$E$28,0)</f>
        <v>0</v>
      </c>
      <c r="H47" s="62">
        <f t="shared" si="4"/>
        <v>0</v>
      </c>
      <c r="I47" s="58">
        <f t="shared" si="6"/>
        <v>0</v>
      </c>
      <c r="J47" s="92" t="str">
        <f t="shared" si="5"/>
        <v>2023–2024</v>
      </c>
      <c r="K47" s="92"/>
      <c r="L47" s="103"/>
      <c r="M47" s="92"/>
      <c r="N47" s="101"/>
      <c r="O47" s="93"/>
      <c r="Q47" s="61"/>
    </row>
    <row r="48" spans="1:17" s="55" customFormat="1" ht="20.25" customHeight="1" x14ac:dyDescent="0.2">
      <c r="A48" s="56">
        <v>45231</v>
      </c>
      <c r="B48" s="57">
        <f t="shared" si="1"/>
        <v>0</v>
      </c>
      <c r="C48" s="150"/>
      <c r="D48" s="58">
        <f t="shared" si="2"/>
        <v>0</v>
      </c>
      <c r="E48" s="59">
        <f t="shared" si="0"/>
        <v>0</v>
      </c>
      <c r="F48" s="62">
        <f t="shared" si="3"/>
        <v>0</v>
      </c>
      <c r="G48" s="60">
        <f>IF(AND(C48&lt;&gt;"",SUM(G$32:G47)&lt;E$23),$E$23/$E$28,0)</f>
        <v>0</v>
      </c>
      <c r="H48" s="62">
        <f t="shared" si="4"/>
        <v>0</v>
      </c>
      <c r="I48" s="58">
        <f t="shared" si="6"/>
        <v>0</v>
      </c>
      <c r="J48" s="92" t="str">
        <f t="shared" si="5"/>
        <v>2023–2024</v>
      </c>
      <c r="K48" s="92"/>
      <c r="L48" s="103"/>
      <c r="M48" s="92"/>
      <c r="N48" s="101"/>
      <c r="O48" s="93"/>
      <c r="Q48" s="61"/>
    </row>
    <row r="49" spans="1:17" s="55" customFormat="1" ht="20.25" customHeight="1" x14ac:dyDescent="0.2">
      <c r="A49" s="56">
        <v>45261</v>
      </c>
      <c r="B49" s="57">
        <f t="shared" si="1"/>
        <v>0</v>
      </c>
      <c r="C49" s="150"/>
      <c r="D49" s="58">
        <f t="shared" si="2"/>
        <v>0</v>
      </c>
      <c r="E49" s="59">
        <f t="shared" si="0"/>
        <v>0</v>
      </c>
      <c r="F49" s="62">
        <f t="shared" si="3"/>
        <v>0</v>
      </c>
      <c r="G49" s="60">
        <f>IF(AND(C49&lt;&gt;"",SUM(G$32:G48)&lt;E$23),$E$23/$E$28,0)</f>
        <v>0</v>
      </c>
      <c r="H49" s="62">
        <f t="shared" si="4"/>
        <v>0</v>
      </c>
      <c r="I49" s="58">
        <f t="shared" si="6"/>
        <v>0</v>
      </c>
      <c r="J49" s="92" t="str">
        <f t="shared" si="5"/>
        <v>2023–2024</v>
      </c>
      <c r="K49" s="92"/>
      <c r="L49" s="103"/>
      <c r="M49" s="92"/>
      <c r="N49" s="101"/>
      <c r="O49" s="93"/>
      <c r="Q49" s="61"/>
    </row>
    <row r="50" spans="1:17" s="55" customFormat="1" ht="20.25" customHeight="1" x14ac:dyDescent="0.2">
      <c r="A50" s="56">
        <v>45292</v>
      </c>
      <c r="B50" s="57">
        <f t="shared" si="1"/>
        <v>0</v>
      </c>
      <c r="C50" s="150"/>
      <c r="D50" s="58">
        <f t="shared" si="2"/>
        <v>0</v>
      </c>
      <c r="E50" s="59">
        <f t="shared" si="0"/>
        <v>0</v>
      </c>
      <c r="F50" s="62">
        <f t="shared" si="3"/>
        <v>0</v>
      </c>
      <c r="G50" s="60">
        <f>IF(AND(C50&lt;&gt;"",SUM(G$32:G49)&lt;E$23),$E$23/$E$28,0)</f>
        <v>0</v>
      </c>
      <c r="H50" s="62">
        <f t="shared" si="4"/>
        <v>0</v>
      </c>
      <c r="I50" s="58">
        <f t="shared" si="6"/>
        <v>0</v>
      </c>
      <c r="J50" s="92" t="str">
        <f t="shared" si="5"/>
        <v>2023–2024</v>
      </c>
      <c r="K50" s="92"/>
      <c r="L50" s="103"/>
      <c r="M50" s="92"/>
      <c r="N50" s="101"/>
      <c r="O50" s="93"/>
      <c r="Q50" s="61"/>
    </row>
    <row r="51" spans="1:17" s="55" customFormat="1" ht="20.25" customHeight="1" x14ac:dyDescent="0.2">
      <c r="A51" s="56">
        <v>45323</v>
      </c>
      <c r="B51" s="57">
        <f t="shared" si="1"/>
        <v>0</v>
      </c>
      <c r="C51" s="150"/>
      <c r="D51" s="58">
        <f t="shared" si="2"/>
        <v>0</v>
      </c>
      <c r="E51" s="59">
        <f t="shared" si="0"/>
        <v>0</v>
      </c>
      <c r="F51" s="62">
        <f t="shared" si="3"/>
        <v>0</v>
      </c>
      <c r="G51" s="60">
        <f>IF(AND(C51&lt;&gt;"",SUM(G$32:G50)&lt;E$23),$E$23/$E$28,0)</f>
        <v>0</v>
      </c>
      <c r="H51" s="62">
        <f t="shared" si="4"/>
        <v>0</v>
      </c>
      <c r="I51" s="58">
        <f t="shared" si="6"/>
        <v>0</v>
      </c>
      <c r="J51" s="92" t="str">
        <f t="shared" si="5"/>
        <v>2023–2024</v>
      </c>
      <c r="K51" s="92"/>
      <c r="L51" s="103"/>
      <c r="M51" s="92"/>
      <c r="N51" s="101"/>
      <c r="O51" s="93"/>
      <c r="Q51" s="61"/>
    </row>
    <row r="52" spans="1:17" s="55" customFormat="1" ht="20.25" customHeight="1" x14ac:dyDescent="0.2">
      <c r="A52" s="56">
        <v>45352</v>
      </c>
      <c r="B52" s="57">
        <f t="shared" si="1"/>
        <v>0</v>
      </c>
      <c r="C52" s="150"/>
      <c r="D52" s="58">
        <f t="shared" si="2"/>
        <v>0</v>
      </c>
      <c r="E52" s="59">
        <f t="shared" si="0"/>
        <v>0</v>
      </c>
      <c r="F52" s="62">
        <f t="shared" si="3"/>
        <v>0</v>
      </c>
      <c r="G52" s="60">
        <f>IF(AND(C52&lt;&gt;"",SUM(G$32:G51)&lt;E$23),$E$23/$E$28,0)</f>
        <v>0</v>
      </c>
      <c r="H52" s="62">
        <f t="shared" si="4"/>
        <v>0</v>
      </c>
      <c r="I52" s="58">
        <f t="shared" si="6"/>
        <v>0</v>
      </c>
      <c r="J52" s="92" t="str">
        <f t="shared" si="5"/>
        <v>2023–2024</v>
      </c>
      <c r="K52" s="92"/>
      <c r="L52" s="103"/>
      <c r="M52" s="92"/>
      <c r="N52" s="101"/>
      <c r="O52" s="93"/>
      <c r="Q52" s="61"/>
    </row>
    <row r="53" spans="1:17" s="55" customFormat="1" ht="20.25" customHeight="1" x14ac:dyDescent="0.2">
      <c r="A53" s="56">
        <v>45383</v>
      </c>
      <c r="B53" s="57">
        <f t="shared" si="1"/>
        <v>0</v>
      </c>
      <c r="C53" s="150"/>
      <c r="D53" s="58">
        <f t="shared" si="2"/>
        <v>0</v>
      </c>
      <c r="E53" s="59">
        <f t="shared" si="0"/>
        <v>0</v>
      </c>
      <c r="F53" s="62">
        <f t="shared" si="3"/>
        <v>0</v>
      </c>
      <c r="G53" s="60">
        <f>IF(AND(C53&lt;&gt;"",SUM(G$32:G52)&lt;E$23),$E$23/$E$28,0)</f>
        <v>0</v>
      </c>
      <c r="H53" s="62">
        <f t="shared" si="4"/>
        <v>0</v>
      </c>
      <c r="I53" s="58">
        <f t="shared" si="6"/>
        <v>0</v>
      </c>
      <c r="J53" s="92" t="str">
        <f t="shared" si="5"/>
        <v>2023–2024</v>
      </c>
      <c r="K53" s="92"/>
      <c r="L53" s="103"/>
      <c r="M53" s="92"/>
      <c r="N53" s="101"/>
      <c r="O53" s="93"/>
      <c r="Q53" s="61"/>
    </row>
    <row r="54" spans="1:17" s="55" customFormat="1" ht="20.25" customHeight="1" x14ac:dyDescent="0.2">
      <c r="A54" s="56">
        <v>45413</v>
      </c>
      <c r="B54" s="57">
        <f t="shared" si="1"/>
        <v>0</v>
      </c>
      <c r="C54" s="150"/>
      <c r="D54" s="58">
        <f t="shared" si="2"/>
        <v>0</v>
      </c>
      <c r="E54" s="59">
        <f t="shared" si="0"/>
        <v>0</v>
      </c>
      <c r="F54" s="62">
        <f t="shared" si="3"/>
        <v>0</v>
      </c>
      <c r="G54" s="60">
        <f>IF(AND(C54&lt;&gt;"",SUM(G$32:G53)&lt;E$23),$E$23/$E$28,0)</f>
        <v>0</v>
      </c>
      <c r="H54" s="62">
        <f t="shared" si="4"/>
        <v>0</v>
      </c>
      <c r="I54" s="58">
        <f t="shared" si="6"/>
        <v>0</v>
      </c>
      <c r="J54" s="92" t="str">
        <f t="shared" si="5"/>
        <v>2023–2024</v>
      </c>
      <c r="K54" s="92"/>
      <c r="L54" s="103"/>
      <c r="M54" s="92"/>
      <c r="N54" s="101"/>
      <c r="O54" s="93"/>
      <c r="Q54" s="61"/>
    </row>
    <row r="55" spans="1:17" s="55" customFormat="1" ht="20.25" customHeight="1" x14ac:dyDescent="0.2">
      <c r="A55" s="56">
        <v>45444</v>
      </c>
      <c r="B55" s="57">
        <f t="shared" si="1"/>
        <v>0</v>
      </c>
      <c r="C55" s="150"/>
      <c r="D55" s="58">
        <f t="shared" si="2"/>
        <v>0</v>
      </c>
      <c r="E55" s="59">
        <f t="shared" si="0"/>
        <v>0</v>
      </c>
      <c r="F55" s="62">
        <f t="shared" si="3"/>
        <v>0</v>
      </c>
      <c r="G55" s="60">
        <f>IF(AND(C55&lt;&gt;"",SUM(G$32:G54)&lt;E$23),$E$23/$E$28,0)</f>
        <v>0</v>
      </c>
      <c r="H55" s="62">
        <f t="shared" si="4"/>
        <v>0</v>
      </c>
      <c r="I55" s="58">
        <f t="shared" si="6"/>
        <v>0</v>
      </c>
      <c r="J55" s="92" t="str">
        <f t="shared" si="5"/>
        <v>2023–2024</v>
      </c>
      <c r="K55" s="92"/>
      <c r="L55" s="103"/>
      <c r="M55" s="92"/>
      <c r="N55" s="101"/>
      <c r="O55" s="93"/>
      <c r="Q55" s="61"/>
    </row>
    <row r="56" spans="1:17" s="55" customFormat="1" ht="20.25" customHeight="1" x14ac:dyDescent="0.2">
      <c r="A56" s="56">
        <v>45474</v>
      </c>
      <c r="B56" s="57">
        <f t="shared" si="1"/>
        <v>0</v>
      </c>
      <c r="C56" s="150"/>
      <c r="D56" s="58">
        <f t="shared" si="2"/>
        <v>0</v>
      </c>
      <c r="E56" s="59">
        <f t="shared" si="0"/>
        <v>0</v>
      </c>
      <c r="F56" s="62">
        <f t="shared" si="3"/>
        <v>0</v>
      </c>
      <c r="G56" s="60">
        <f>IF(AND(C56&lt;&gt;"",SUM(G$32:G55)&lt;E$23),$E$23/$E$28,0)</f>
        <v>0</v>
      </c>
      <c r="H56" s="58">
        <f t="shared" si="4"/>
        <v>0</v>
      </c>
      <c r="I56" s="58">
        <f t="shared" si="6"/>
        <v>0</v>
      </c>
      <c r="J56" s="92" t="str">
        <f t="shared" si="5"/>
        <v>2024–2025</v>
      </c>
      <c r="K56" s="92"/>
      <c r="L56" s="103"/>
      <c r="M56" s="92"/>
      <c r="N56" s="101"/>
      <c r="O56" s="93"/>
      <c r="Q56" s="61"/>
    </row>
    <row r="57" spans="1:17" s="55" customFormat="1" ht="20.25" customHeight="1" x14ac:dyDescent="0.2">
      <c r="A57" s="56">
        <v>45505</v>
      </c>
      <c r="B57" s="57">
        <f t="shared" si="1"/>
        <v>0</v>
      </c>
      <c r="C57" s="150"/>
      <c r="D57" s="58">
        <f t="shared" si="2"/>
        <v>0</v>
      </c>
      <c r="E57" s="59">
        <f t="shared" si="0"/>
        <v>0</v>
      </c>
      <c r="F57" s="62">
        <f t="shared" si="3"/>
        <v>0</v>
      </c>
      <c r="G57" s="60">
        <f>IF(AND(C57&lt;&gt;"",SUM(G$32:G56)&lt;E$23),$E$23/$E$28,0)</f>
        <v>0</v>
      </c>
      <c r="H57" s="58">
        <f t="shared" si="4"/>
        <v>0</v>
      </c>
      <c r="I57" s="58">
        <f t="shared" si="6"/>
        <v>0</v>
      </c>
      <c r="J57" s="92" t="str">
        <f t="shared" si="5"/>
        <v>2024–2025</v>
      </c>
      <c r="K57" s="92"/>
      <c r="L57" s="103"/>
      <c r="M57" s="92"/>
      <c r="N57" s="101"/>
      <c r="O57" s="93"/>
      <c r="Q57" s="61"/>
    </row>
    <row r="58" spans="1:17" s="55" customFormat="1" ht="20.25" customHeight="1" x14ac:dyDescent="0.2">
      <c r="A58" s="56">
        <v>45536</v>
      </c>
      <c r="B58" s="57">
        <f t="shared" si="1"/>
        <v>0</v>
      </c>
      <c r="C58" s="150"/>
      <c r="D58" s="58">
        <f t="shared" si="2"/>
        <v>0</v>
      </c>
      <c r="E58" s="59">
        <f t="shared" si="0"/>
        <v>0</v>
      </c>
      <c r="F58" s="62">
        <f t="shared" si="3"/>
        <v>0</v>
      </c>
      <c r="G58" s="60">
        <f>IF(AND(C58&lt;&gt;"",SUM(G$32:G57)&lt;E$23),$E$23/$E$28,0)</f>
        <v>0</v>
      </c>
      <c r="H58" s="58">
        <f t="shared" si="4"/>
        <v>0</v>
      </c>
      <c r="I58" s="58">
        <f t="shared" si="6"/>
        <v>0</v>
      </c>
      <c r="J58" s="92" t="str">
        <f t="shared" si="5"/>
        <v>2024–2025</v>
      </c>
      <c r="K58" s="92"/>
      <c r="L58" s="103"/>
      <c r="M58" s="92"/>
      <c r="N58" s="101"/>
      <c r="O58" s="93"/>
      <c r="Q58" s="61"/>
    </row>
    <row r="59" spans="1:17" s="55" customFormat="1" ht="20.25" customHeight="1" x14ac:dyDescent="0.2">
      <c r="A59" s="56">
        <v>45566</v>
      </c>
      <c r="B59" s="57">
        <f t="shared" si="1"/>
        <v>0</v>
      </c>
      <c r="C59" s="150"/>
      <c r="D59" s="58">
        <f t="shared" si="2"/>
        <v>0</v>
      </c>
      <c r="E59" s="59">
        <f t="shared" si="0"/>
        <v>0</v>
      </c>
      <c r="F59" s="62">
        <f t="shared" si="3"/>
        <v>0</v>
      </c>
      <c r="G59" s="60">
        <f>IF(AND(C59&lt;&gt;"",SUM(G$32:G58)&lt;E$23),$E$23/$E$28,0)</f>
        <v>0</v>
      </c>
      <c r="H59" s="58">
        <f t="shared" si="4"/>
        <v>0</v>
      </c>
      <c r="I59" s="58">
        <f t="shared" si="6"/>
        <v>0</v>
      </c>
      <c r="J59" s="92" t="str">
        <f t="shared" si="5"/>
        <v>2024–2025</v>
      </c>
      <c r="K59" s="92"/>
      <c r="L59" s="103"/>
      <c r="M59" s="92"/>
      <c r="N59" s="101"/>
      <c r="O59" s="93"/>
      <c r="Q59" s="61"/>
    </row>
    <row r="60" spans="1:17" s="55" customFormat="1" ht="20.25" customHeight="1" x14ac:dyDescent="0.2">
      <c r="A60" s="56">
        <v>45597</v>
      </c>
      <c r="B60" s="57">
        <f t="shared" si="1"/>
        <v>0</v>
      </c>
      <c r="C60" s="150"/>
      <c r="D60" s="58">
        <f t="shared" si="2"/>
        <v>0</v>
      </c>
      <c r="E60" s="59">
        <f t="shared" si="0"/>
        <v>0</v>
      </c>
      <c r="F60" s="58">
        <f t="shared" si="3"/>
        <v>0</v>
      </c>
      <c r="G60" s="60">
        <f>IF(AND(C60&lt;&gt;"",SUM(G$32:G59)&lt;E$23),$E$23/$E$28,0)</f>
        <v>0</v>
      </c>
      <c r="H60" s="58">
        <f t="shared" si="4"/>
        <v>0</v>
      </c>
      <c r="I60" s="58">
        <f t="shared" si="6"/>
        <v>0</v>
      </c>
      <c r="J60" s="92" t="str">
        <f t="shared" si="5"/>
        <v>2024–2025</v>
      </c>
      <c r="K60" s="92"/>
      <c r="L60" s="103"/>
      <c r="M60" s="92"/>
      <c r="N60" s="101"/>
      <c r="O60" s="93"/>
      <c r="Q60" s="61"/>
    </row>
    <row r="61" spans="1:17" s="55" customFormat="1" ht="20.25" customHeight="1" x14ac:dyDescent="0.2">
      <c r="A61" s="56">
        <v>45627</v>
      </c>
      <c r="B61" s="57">
        <f t="shared" si="1"/>
        <v>0</v>
      </c>
      <c r="C61" s="150"/>
      <c r="D61" s="58">
        <f t="shared" si="2"/>
        <v>0</v>
      </c>
      <c r="E61" s="59">
        <f t="shared" si="0"/>
        <v>0</v>
      </c>
      <c r="F61" s="58">
        <f t="shared" si="3"/>
        <v>0</v>
      </c>
      <c r="G61" s="60">
        <f>IF(AND(C61&lt;&gt;"",SUM(G$32:G60)&lt;E$23),$E$23/$E$28,0)</f>
        <v>0</v>
      </c>
      <c r="H61" s="58">
        <f t="shared" si="4"/>
        <v>0</v>
      </c>
      <c r="I61" s="58">
        <f t="shared" si="6"/>
        <v>0</v>
      </c>
      <c r="J61" s="92" t="str">
        <f t="shared" si="5"/>
        <v>2024–2025</v>
      </c>
      <c r="K61" s="92"/>
      <c r="L61" s="103"/>
      <c r="M61" s="92"/>
      <c r="N61" s="101"/>
      <c r="O61" s="93"/>
      <c r="Q61" s="61"/>
    </row>
    <row r="62" spans="1:17" s="55" customFormat="1" ht="20.25" customHeight="1" x14ac:dyDescent="0.2">
      <c r="A62" s="56">
        <v>45658</v>
      </c>
      <c r="B62" s="57">
        <f t="shared" si="1"/>
        <v>0</v>
      </c>
      <c r="C62" s="150"/>
      <c r="D62" s="58">
        <f t="shared" si="2"/>
        <v>0</v>
      </c>
      <c r="E62" s="59">
        <f t="shared" si="0"/>
        <v>0</v>
      </c>
      <c r="F62" s="58">
        <f t="shared" si="3"/>
        <v>0</v>
      </c>
      <c r="G62" s="60">
        <f>IF(AND(C62&lt;&gt;"",SUM(G$32:G61)&lt;E$23),$E$23/$E$28,0)</f>
        <v>0</v>
      </c>
      <c r="H62" s="58">
        <f t="shared" si="4"/>
        <v>0</v>
      </c>
      <c r="I62" s="58">
        <f t="shared" si="6"/>
        <v>0</v>
      </c>
      <c r="J62" s="92" t="str">
        <f t="shared" si="5"/>
        <v>2024–2025</v>
      </c>
      <c r="K62" s="92"/>
      <c r="L62" s="103"/>
      <c r="M62" s="92"/>
      <c r="N62" s="101"/>
      <c r="O62" s="93"/>
      <c r="Q62" s="61"/>
    </row>
    <row r="63" spans="1:17" s="55" customFormat="1" ht="20.25" customHeight="1" x14ac:dyDescent="0.2">
      <c r="A63" s="56">
        <v>45689</v>
      </c>
      <c r="B63" s="57">
        <f t="shared" si="1"/>
        <v>0</v>
      </c>
      <c r="C63" s="150"/>
      <c r="D63" s="58">
        <f t="shared" si="2"/>
        <v>0</v>
      </c>
      <c r="E63" s="59">
        <f t="shared" si="0"/>
        <v>0</v>
      </c>
      <c r="F63" s="58">
        <f t="shared" si="3"/>
        <v>0</v>
      </c>
      <c r="G63" s="60">
        <f>IF(AND(C63&lt;&gt;"",SUM(G$32:G62)&lt;E$23),$E$23/$E$28,0)</f>
        <v>0</v>
      </c>
      <c r="H63" s="58">
        <f t="shared" si="4"/>
        <v>0</v>
      </c>
      <c r="I63" s="58">
        <f t="shared" si="6"/>
        <v>0</v>
      </c>
      <c r="J63" s="92" t="str">
        <f t="shared" si="5"/>
        <v>2024–2025</v>
      </c>
      <c r="K63" s="92"/>
      <c r="L63" s="103"/>
      <c r="M63" s="92"/>
      <c r="N63" s="101"/>
      <c r="O63" s="93"/>
      <c r="Q63" s="61"/>
    </row>
    <row r="64" spans="1:17" s="55" customFormat="1" ht="20.25" customHeight="1" x14ac:dyDescent="0.2">
      <c r="A64" s="56">
        <v>45717</v>
      </c>
      <c r="B64" s="57">
        <f t="shared" si="1"/>
        <v>0</v>
      </c>
      <c r="C64" s="150"/>
      <c r="D64" s="58">
        <f t="shared" si="2"/>
        <v>0</v>
      </c>
      <c r="E64" s="59">
        <f t="shared" si="0"/>
        <v>0</v>
      </c>
      <c r="F64" s="58">
        <f t="shared" si="3"/>
        <v>0</v>
      </c>
      <c r="G64" s="60">
        <f>IF(AND(C64&lt;&gt;"",SUM(G$32:G63)&lt;E$23),$E$23/$E$28,0)</f>
        <v>0</v>
      </c>
      <c r="H64" s="58">
        <f t="shared" si="4"/>
        <v>0</v>
      </c>
      <c r="I64" s="58">
        <f t="shared" si="6"/>
        <v>0</v>
      </c>
      <c r="J64" s="92" t="str">
        <f t="shared" si="5"/>
        <v>2024–2025</v>
      </c>
      <c r="K64" s="92"/>
      <c r="L64" s="103"/>
      <c r="M64" s="92"/>
      <c r="N64" s="101"/>
      <c r="O64" s="93"/>
      <c r="Q64" s="61"/>
    </row>
    <row r="65" spans="1:17" s="55" customFormat="1" ht="20.25" customHeight="1" x14ac:dyDescent="0.2">
      <c r="A65" s="56">
        <v>45748</v>
      </c>
      <c r="B65" s="57">
        <f t="shared" si="1"/>
        <v>0</v>
      </c>
      <c r="C65" s="150"/>
      <c r="D65" s="58">
        <f t="shared" si="2"/>
        <v>0</v>
      </c>
      <c r="E65" s="59">
        <f t="shared" si="0"/>
        <v>0</v>
      </c>
      <c r="F65" s="58">
        <f t="shared" si="3"/>
        <v>0</v>
      </c>
      <c r="G65" s="60">
        <f>IF(AND(C65&lt;&gt;"",SUM(G$32:G64)&lt;E$23),$E$23/$E$28,0)</f>
        <v>0</v>
      </c>
      <c r="H65" s="58">
        <f t="shared" si="4"/>
        <v>0</v>
      </c>
      <c r="I65" s="58">
        <f t="shared" si="6"/>
        <v>0</v>
      </c>
      <c r="J65" s="92" t="str">
        <f t="shared" si="5"/>
        <v>2024–2025</v>
      </c>
      <c r="K65" s="92"/>
      <c r="L65" s="103"/>
      <c r="M65" s="92"/>
      <c r="N65" s="101"/>
      <c r="O65" s="93"/>
      <c r="Q65" s="61"/>
    </row>
    <row r="66" spans="1:17" s="55" customFormat="1" ht="20.25" customHeight="1" x14ac:dyDescent="0.2">
      <c r="A66" s="56">
        <v>45778</v>
      </c>
      <c r="B66" s="57">
        <f t="shared" si="1"/>
        <v>0</v>
      </c>
      <c r="C66" s="150"/>
      <c r="D66" s="58">
        <f t="shared" si="2"/>
        <v>0</v>
      </c>
      <c r="E66" s="59">
        <f t="shared" si="0"/>
        <v>0</v>
      </c>
      <c r="F66" s="58">
        <f t="shared" si="3"/>
        <v>0</v>
      </c>
      <c r="G66" s="60">
        <f>IF(AND(C66&lt;&gt;"",SUM(G$32:G65)&lt;E$23),$E$23/$E$28,0)</f>
        <v>0</v>
      </c>
      <c r="H66" s="58">
        <f t="shared" si="4"/>
        <v>0</v>
      </c>
      <c r="I66" s="58">
        <f t="shared" si="6"/>
        <v>0</v>
      </c>
      <c r="J66" s="92" t="str">
        <f t="shared" si="5"/>
        <v>2024–2025</v>
      </c>
      <c r="K66" s="92"/>
      <c r="L66" s="103"/>
      <c r="M66" s="92"/>
      <c r="N66" s="101"/>
      <c r="O66" s="93"/>
      <c r="Q66" s="61"/>
    </row>
    <row r="67" spans="1:17" s="55" customFormat="1" ht="20.25" customHeight="1" x14ac:dyDescent="0.2">
      <c r="A67" s="56">
        <v>45809</v>
      </c>
      <c r="B67" s="57">
        <f t="shared" si="1"/>
        <v>0</v>
      </c>
      <c r="C67" s="150"/>
      <c r="D67" s="58">
        <f t="shared" si="2"/>
        <v>0</v>
      </c>
      <c r="E67" s="59">
        <f t="shared" si="0"/>
        <v>0</v>
      </c>
      <c r="F67" s="58">
        <f t="shared" si="3"/>
        <v>0</v>
      </c>
      <c r="G67" s="60">
        <f>IF(AND(C67&lt;&gt;"",SUM(G$32:G66)&lt;E$23),$E$23/$E$28,0)</f>
        <v>0</v>
      </c>
      <c r="H67" s="58">
        <f t="shared" si="4"/>
        <v>0</v>
      </c>
      <c r="I67" s="58">
        <f t="shared" si="6"/>
        <v>0</v>
      </c>
      <c r="J67" s="92" t="str">
        <f t="shared" si="5"/>
        <v>2024–2025</v>
      </c>
      <c r="K67" s="92"/>
      <c r="L67" s="103"/>
      <c r="M67" s="92"/>
      <c r="N67" s="101"/>
      <c r="O67" s="93"/>
      <c r="Q67" s="61"/>
    </row>
    <row r="68" spans="1:17" s="55" customFormat="1" ht="20.25" customHeight="1" x14ac:dyDescent="0.2">
      <c r="A68" s="56">
        <v>45839</v>
      </c>
      <c r="B68" s="57">
        <f t="shared" si="1"/>
        <v>0</v>
      </c>
      <c r="C68" s="150"/>
      <c r="D68" s="58">
        <f t="shared" si="2"/>
        <v>0</v>
      </c>
      <c r="E68" s="59">
        <f t="shared" si="0"/>
        <v>0</v>
      </c>
      <c r="F68" s="58">
        <f t="shared" si="3"/>
        <v>0</v>
      </c>
      <c r="G68" s="60">
        <f>IF(AND(C68&lt;&gt;"",SUM(G$32:G67)&lt;E$23),$E$23/$E$28,0)</f>
        <v>0</v>
      </c>
      <c r="H68" s="58">
        <f t="shared" si="4"/>
        <v>0</v>
      </c>
      <c r="I68" s="58">
        <f t="shared" si="6"/>
        <v>0</v>
      </c>
      <c r="J68" s="92" t="str">
        <f t="shared" si="5"/>
        <v>2025–2026</v>
      </c>
      <c r="K68" s="92"/>
      <c r="L68" s="103"/>
      <c r="M68" s="92"/>
      <c r="N68" s="101"/>
      <c r="O68" s="93"/>
      <c r="Q68" s="61"/>
    </row>
    <row r="69" spans="1:17" s="55" customFormat="1" ht="20.25" customHeight="1" x14ac:dyDescent="0.2">
      <c r="A69" s="56">
        <v>45870</v>
      </c>
      <c r="B69" s="57">
        <f t="shared" si="1"/>
        <v>0</v>
      </c>
      <c r="C69" s="150"/>
      <c r="D69" s="58">
        <f t="shared" si="2"/>
        <v>0</v>
      </c>
      <c r="E69" s="59">
        <f t="shared" si="0"/>
        <v>0</v>
      </c>
      <c r="F69" s="58">
        <f t="shared" si="3"/>
        <v>0</v>
      </c>
      <c r="G69" s="60">
        <f>IF(AND(C69&lt;&gt;"",SUM(G$32:G68)&lt;E$23),$E$23/$E$28,0)</f>
        <v>0</v>
      </c>
      <c r="H69" s="58">
        <f t="shared" si="4"/>
        <v>0</v>
      </c>
      <c r="I69" s="58">
        <f t="shared" si="6"/>
        <v>0</v>
      </c>
      <c r="J69" s="92" t="str">
        <f t="shared" si="5"/>
        <v>2025–2026</v>
      </c>
      <c r="K69" s="92"/>
      <c r="L69" s="103"/>
      <c r="M69" s="92"/>
      <c r="N69" s="101"/>
      <c r="O69" s="93"/>
      <c r="Q69" s="61"/>
    </row>
    <row r="70" spans="1:17" s="55" customFormat="1" ht="20.25" customHeight="1" x14ac:dyDescent="0.2">
      <c r="A70" s="56">
        <v>45901</v>
      </c>
      <c r="B70" s="57">
        <f t="shared" si="1"/>
        <v>0</v>
      </c>
      <c r="C70" s="150"/>
      <c r="D70" s="58">
        <f t="shared" si="2"/>
        <v>0</v>
      </c>
      <c r="E70" s="59">
        <f t="shared" si="0"/>
        <v>0</v>
      </c>
      <c r="F70" s="58">
        <f t="shared" si="3"/>
        <v>0</v>
      </c>
      <c r="G70" s="60">
        <f>IF(AND(C70&lt;&gt;"",SUM(G$32:G69)&lt;E$23),$E$23/$E$28,0)</f>
        <v>0</v>
      </c>
      <c r="H70" s="58">
        <f t="shared" si="4"/>
        <v>0</v>
      </c>
      <c r="I70" s="58">
        <f t="shared" si="6"/>
        <v>0</v>
      </c>
      <c r="J70" s="92" t="str">
        <f t="shared" si="5"/>
        <v>2025–2026</v>
      </c>
      <c r="K70" s="92"/>
      <c r="L70" s="103"/>
      <c r="M70" s="92"/>
      <c r="N70" s="101"/>
      <c r="O70" s="93"/>
      <c r="Q70" s="61"/>
    </row>
    <row r="71" spans="1:17" s="55" customFormat="1" ht="20.25" customHeight="1" x14ac:dyDescent="0.2">
      <c r="A71" s="56">
        <v>45931</v>
      </c>
      <c r="B71" s="57">
        <f t="shared" si="1"/>
        <v>0</v>
      </c>
      <c r="C71" s="150"/>
      <c r="D71" s="58">
        <f t="shared" si="2"/>
        <v>0</v>
      </c>
      <c r="E71" s="59">
        <f t="shared" si="0"/>
        <v>0</v>
      </c>
      <c r="F71" s="58">
        <f t="shared" si="3"/>
        <v>0</v>
      </c>
      <c r="G71" s="60">
        <f>IF(AND(C71&lt;&gt;"",SUM(G$32:G70)&lt;E$23),$E$23/$E$28,0)</f>
        <v>0</v>
      </c>
      <c r="H71" s="58">
        <f t="shared" si="4"/>
        <v>0</v>
      </c>
      <c r="I71" s="58">
        <f t="shared" si="6"/>
        <v>0</v>
      </c>
      <c r="J71" s="92" t="str">
        <f t="shared" si="5"/>
        <v>2025–2026</v>
      </c>
      <c r="K71" s="92"/>
      <c r="L71" s="103"/>
      <c r="M71" s="92"/>
      <c r="N71" s="101"/>
      <c r="O71" s="93"/>
      <c r="Q71" s="61"/>
    </row>
    <row r="72" spans="1:17" s="55" customFormat="1" ht="20.25" customHeight="1" x14ac:dyDescent="0.2">
      <c r="A72" s="56">
        <v>45962</v>
      </c>
      <c r="B72" s="57">
        <f t="shared" si="1"/>
        <v>0</v>
      </c>
      <c r="C72" s="150"/>
      <c r="D72" s="58">
        <f t="shared" si="2"/>
        <v>0</v>
      </c>
      <c r="E72" s="59">
        <f t="shared" si="0"/>
        <v>0</v>
      </c>
      <c r="F72" s="58">
        <f t="shared" si="3"/>
        <v>0</v>
      </c>
      <c r="G72" s="60">
        <f>IF(AND(C72&lt;&gt;"",SUM(G$32:G71)&lt;E$23),$E$23/$E$28,0)</f>
        <v>0</v>
      </c>
      <c r="H72" s="58">
        <f t="shared" si="4"/>
        <v>0</v>
      </c>
      <c r="I72" s="58">
        <f t="shared" si="6"/>
        <v>0</v>
      </c>
      <c r="J72" s="92" t="str">
        <f t="shared" si="5"/>
        <v>2025–2026</v>
      </c>
      <c r="K72" s="92"/>
      <c r="L72" s="103"/>
      <c r="M72" s="92"/>
      <c r="N72" s="101"/>
      <c r="O72" s="93"/>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formatColumns="0" formatRows="0" insertColumns="0" insertRows="0"/>
  <mergeCells count="50">
    <mergeCell ref="A6:D6"/>
    <mergeCell ref="E6:F6"/>
    <mergeCell ref="A1:F1"/>
    <mergeCell ref="C2:F2"/>
    <mergeCell ref="A3:F3"/>
    <mergeCell ref="A4:F4"/>
    <mergeCell ref="A5:F5"/>
    <mergeCell ref="A7:D7"/>
    <mergeCell ref="E7:F7"/>
    <mergeCell ref="A8:D8"/>
    <mergeCell ref="E8:F8"/>
    <mergeCell ref="A9:D9"/>
    <mergeCell ref="E9:F9"/>
    <mergeCell ref="G15:I15"/>
    <mergeCell ref="A10:D10"/>
    <mergeCell ref="E10:F10"/>
    <mergeCell ref="A11:D11"/>
    <mergeCell ref="E11:F11"/>
    <mergeCell ref="A12:D12"/>
    <mergeCell ref="E12:F12"/>
    <mergeCell ref="A13:D13"/>
    <mergeCell ref="E13:F13"/>
    <mergeCell ref="A14:D14"/>
    <mergeCell ref="E14:F14"/>
    <mergeCell ref="A15:D15"/>
    <mergeCell ref="K22:L22"/>
    <mergeCell ref="A16:D16"/>
    <mergeCell ref="E16:F16"/>
    <mergeCell ref="A17:D17"/>
    <mergeCell ref="E17:F17"/>
    <mergeCell ref="A18:D18"/>
    <mergeCell ref="E18:F18"/>
    <mergeCell ref="A19:C20"/>
    <mergeCell ref="A21:D21"/>
    <mergeCell ref="E21:F21"/>
    <mergeCell ref="A22:D22"/>
    <mergeCell ref="E22:F22"/>
    <mergeCell ref="A23:D23"/>
    <mergeCell ref="E23:F23"/>
    <mergeCell ref="A24:D24"/>
    <mergeCell ref="E24:F24"/>
    <mergeCell ref="A25:D25"/>
    <mergeCell ref="E25:F25"/>
    <mergeCell ref="A30:I30"/>
    <mergeCell ref="A26:D26"/>
    <mergeCell ref="E26:F26"/>
    <mergeCell ref="A27:D27"/>
    <mergeCell ref="E27:F27"/>
    <mergeCell ref="A28:D28"/>
    <mergeCell ref="E28:F28"/>
  </mergeCells>
  <dataValidations count="3">
    <dataValidation operator="lessThan" allowBlank="1" showInputMessage="1" showErrorMessage="1" sqref="R1244:R1048576 R30 A32:A1243 G28:I28 G26:I26 AE4 Q31 E13 E21:E24 E26 E28 G21:I24 S5:S26 G13 E16:E18" xr:uid="{28AD3D91-26EE-4EFD-A14D-D23BFEC20D1D}"/>
    <dataValidation type="textLength" operator="lessThan" allowBlank="1" showInputMessage="1" showErrorMessage="1" sqref="E27 G27:I27" xr:uid="{50B2A1B7-F916-44E4-990C-59BDEC0C238B}">
      <formula1>0</formula1>
    </dataValidation>
    <dataValidation operator="lessThan" showInputMessage="1" showErrorMessage="1" sqref="C32:C980" xr:uid="{FB81DCCF-3A8B-45F8-B63F-E0797BDE3530}"/>
  </dataValidations>
  <hyperlinks>
    <hyperlink ref="C2:F2" r:id="rId1" display="https://sco.ca.gov/sard_gasb_96_reporting_instructions.html" xr:uid="{DC90917B-4989-4F48-AA3B-07BDD87FEFEA}"/>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942CBD0A-0947-480D-8764-B5371707C111}">
          <x14:formula1>
            <xm:f>'Drop-down menus'!$N$1:$N$2</xm:f>
          </x14:formula1>
          <xm:sqref>K22</xm:sqref>
        </x14:dataValidation>
        <x14:dataValidation type="list" allowBlank="1" showInputMessage="1" showErrorMessage="1" xr:uid="{D5112989-5459-4896-AB46-EA504CBE3600}">
          <x14:formula1>
            <xm:f>'Drop-down menus'!$M$1:$M$2</xm:f>
          </x14:formula1>
          <xm:sqref>E15 E11:F11</xm:sqref>
        </x14:dataValidation>
        <x14:dataValidation type="list" allowBlank="1" showInputMessage="1" showErrorMessage="1" xr:uid="{07EABD93-0324-4749-9D49-C7358FCA163E}">
          <x14:formula1>
            <xm:f>'Drop-down menus'!$K$2:$K$3</xm:f>
          </x14:formula1>
          <xm:sqref>E14:F14</xm:sqref>
        </x14:dataValidation>
        <x14:dataValidation type="list" allowBlank="1" showInputMessage="1" showErrorMessage="1" xr:uid="{F64B0C01-469F-4156-AB39-3B1927B0BF54}">
          <x14:formula1>
            <xm:f>'Drop-down menus'!$L$2:$L$102</xm:f>
          </x14:formula1>
          <xm:sqref>F15</xm:sqref>
        </x14:dataValidation>
        <x14:dataValidation type="list" allowBlank="1" showInputMessage="1" showErrorMessage="1" xr:uid="{2CEFA37F-B4AA-45D7-92CF-CE1665D79C89}">
          <x14:formula1>
            <xm:f>'Drop-down menus'!$O$1:$O$3</xm:f>
          </x14:formula1>
          <xm:sqref>E12:F12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1D253-61B1-4FB2-9E2E-22D7764EA98E}">
  <sheetPr>
    <tabColor theme="5" tint="-0.249977111117893"/>
    <pageSetUpPr fitToPage="1"/>
  </sheetPr>
  <dimension ref="A1:XFC85"/>
  <sheetViews>
    <sheetView zoomScale="75" zoomScaleNormal="75" workbookViewId="0">
      <selection activeCell="A11" sqref="A11"/>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3 Modification Input'!$E$6</f>
        <v>IaaS Agreement</v>
      </c>
      <c r="F2" s="321"/>
      <c r="G2" s="321"/>
    </row>
    <row r="3" spans="1:11" ht="18.75" customHeight="1" x14ac:dyDescent="0.25">
      <c r="B3" s="322" t="s">
        <v>1451</v>
      </c>
      <c r="C3" s="323"/>
      <c r="D3" s="324"/>
      <c r="E3" s="316" t="str">
        <f>'Example 3 Modification Input'!E9</f>
        <v>1234</v>
      </c>
      <c r="F3" s="317"/>
      <c r="G3" s="318"/>
    </row>
    <row r="4" spans="1:11" ht="18.75" customHeight="1" x14ac:dyDescent="0.25">
      <c r="B4" s="110" t="s">
        <v>1491</v>
      </c>
      <c r="C4" s="111"/>
      <c r="D4" s="112"/>
      <c r="E4" s="316" t="str">
        <f>IFERROR(IF('Example 3 Modification Input'!E11="Yes","Proprietary Fund",VLOOKUP(E3,GAAP02Aindex!$A$2:$K$654,4,FALSE)),"Unidentified")</f>
        <v>Unidentified</v>
      </c>
      <c r="F4" s="317"/>
      <c r="G4" s="318"/>
    </row>
    <row r="5" spans="1:11" ht="18.75" customHeight="1" x14ac:dyDescent="0.25">
      <c r="B5" s="322" t="s">
        <v>1452</v>
      </c>
      <c r="C5" s="323"/>
      <c r="D5" s="324"/>
      <c r="E5" s="336">
        <f>'Example 3 Modification Input'!E10</f>
        <v>4321</v>
      </c>
      <c r="F5" s="336"/>
      <c r="G5" s="336"/>
    </row>
    <row r="6" spans="1:11" ht="18.75" customHeight="1" x14ac:dyDescent="0.25">
      <c r="B6" s="320" t="s">
        <v>1470</v>
      </c>
      <c r="C6" s="320"/>
      <c r="D6" s="320"/>
      <c r="E6" s="321" t="str">
        <f>'Example 3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3 Modification Input'!$K$22="FI$Cal","Dr: 1624100 - Right-to-Use SBITA - Amortizable",
IF('Example 3 Modification Input'!$K$22="Non-FI$Cal", "Dr: Acct 0480 - RIGHT-TO-USE SBITA - AMORTIZABLE","Please complete rows 5 and 14 of the input sheet."))</f>
        <v>Dr: Acct 0480 - RIGHT-TO-USE SBITA - AMORTIZABLE</v>
      </c>
      <c r="C18" s="74"/>
      <c r="D18" s="74"/>
      <c r="E18" s="74"/>
      <c r="F18" s="142"/>
      <c r="G18" s="142"/>
      <c r="H18" s="141"/>
      <c r="I18" s="141"/>
      <c r="J18" s="142">
        <f>IF(OR('Example 3 Modification Input'!$E$15="Yes",'Example 3 Modification Input'!$E$15="No"),'Example 3 Modification Input'!$N$25,IF('Example 3 Modification Input'!$J$28='Example 3 Modification Output'!$E$7,0,'Example 3 Modification Input'!$N$25))</f>
        <v>102532.10055851679</v>
      </c>
      <c r="K18" s="142"/>
    </row>
    <row r="19" spans="1:19" ht="18.75" customHeight="1" x14ac:dyDescent="0.2">
      <c r="B19" s="74" t="str">
        <f>IF('Example 3 Modification Input'!$K$22="FI$Cal","Dr: 390XXXXXX - Fund Balance",IF('Example 3 Modification Input'!$K$22="Non-FI$Cal", "Dr: Acct 0950 - BEGINNING FUND BALANCE","Please complete the input sheet fully."))</f>
        <v>Dr: Acct 0950 - BEGINNING FUND BALANCE</v>
      </c>
      <c r="C19" s="74"/>
      <c r="D19" s="74"/>
      <c r="E19" s="74"/>
      <c r="F19" s="142"/>
      <c r="G19" s="142"/>
      <c r="H19" s="141"/>
      <c r="I19" s="141"/>
      <c r="J19" s="142">
        <f>IF('Example 3 Modification Input'!$E$15="Yes",0,IF(AND($E$8&lt;&gt;'Drop-down menus'!$P$2,$J$18&lt;($K$21+$K$22)),($K$21+$K$22)-$J$18,0))</f>
        <v>0</v>
      </c>
      <c r="K19" s="142"/>
    </row>
    <row r="20" spans="1:19" ht="18.75" customHeight="1" x14ac:dyDescent="0.2">
      <c r="B20" s="74" t="str">
        <f>IF('Example 3 Modification Input'!$K$22="FI$Cal","Dr: 390XXXXXX - Fund Balance",IF('Example 3 Modification Input'!$K$22="Non-FI$Cal", "Dr: Acct 0952 - BEG FB ADJ/PRIOR PERIOD ADJUSTMENT","Please complete the input sheet fully."))</f>
        <v>Dr: Acct 0952 - BEG FB ADJ/PRIOR PERIOD ADJUSTMENT</v>
      </c>
      <c r="C20" s="74"/>
      <c r="D20" s="74"/>
      <c r="E20" s="74"/>
      <c r="F20" s="142"/>
      <c r="G20" s="142"/>
      <c r="H20" s="141"/>
      <c r="I20" s="141"/>
      <c r="J20" s="142">
        <f>IF('Example 3 Modification Input'!$E$15="Yes",0,IF(AND($E$8='Drop-down menus'!$P$2,$J$18&lt;($K$21+$K$22)),($K$21+$K$22)-$J$18,0))</f>
        <v>0</v>
      </c>
      <c r="K20" s="142"/>
    </row>
    <row r="21" spans="1:19" ht="18.75" customHeight="1" x14ac:dyDescent="0.2">
      <c r="B21" s="74"/>
      <c r="C21" s="74" t="str">
        <f>IF('Example 3 Modification Input'!$K$22="FI$Cal","Cr: 1624190 - Accumulated Amortization - Right-to-Use SBITA",IF('Example 3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3 Modification Input'!$E$15="Yes",'Example 3 Modification Input'!$E$15="No"),'Example 3 Modification Input'!$M$25,IF('Example 3 Modification Input'!$J$28='Example 3 Modification Output'!$E$7,0,'Example 3 Modification Input'!$M$25))</f>
        <v>34177.366852838939</v>
      </c>
    </row>
    <row r="22" spans="1:19" ht="18.75" customHeight="1" x14ac:dyDescent="0.25">
      <c r="B22" s="79"/>
      <c r="C22" s="74" t="str">
        <f>IF('Example 3 Modification Input'!$K$22="FI$Cal","Cr: 2590180 - Right-to-Use SBITA Liability - Noncurrent (GAAP)",IF('Example 3 Modification Input'!$K$22="Non-FI$Cal", "Cr: Acct 0674 - RIGHT-TO-USE SBITA LIABILITY","Please complete the input sheet fully."))</f>
        <v>Cr: Acct 0674 - RIGHT-TO-USE SBITA LIABILITY</v>
      </c>
      <c r="D22" s="74"/>
      <c r="E22" s="74"/>
      <c r="F22" s="142"/>
      <c r="G22" s="142"/>
      <c r="H22" s="141"/>
      <c r="I22" s="141"/>
      <c r="J22" s="142"/>
      <c r="K22" s="142">
        <f>ROUND(IF(OR('Example 3 Modification Input'!$E$15="Yes",'Example 3 Modification Input'!$E$15="No"),'Example 3 Modification Input'!$L$25,IF('Example 3 Modification Input'!$J$28='Example 3 Modification Output'!$E$7,0,'Example 3 Modification Input'!$L$25)),2)</f>
        <v>69032.75</v>
      </c>
    </row>
    <row r="23" spans="1:19" ht="18.75" customHeight="1" x14ac:dyDescent="0.25">
      <c r="B23" s="79"/>
      <c r="C23" s="74" t="str">
        <f>IF('Example 3 Modification Input'!$K$22="FI$Cal","Cr: 390XXXXXX - Fund Balance",IF('Example 3 Modification Input'!$K$22="Non-FI$Cal", "Cr: Acct 0950 - BEGINNING FUND BALANCE","Please complete the input sheet fully."))</f>
        <v>Cr: Acct 0950 - BEGINNING FUND BALANCE</v>
      </c>
      <c r="D23" s="74"/>
      <c r="E23" s="74"/>
      <c r="F23" s="142"/>
      <c r="G23" s="142"/>
      <c r="H23" s="141"/>
      <c r="I23" s="141"/>
      <c r="J23" s="142"/>
      <c r="K23" s="142">
        <f>IF('Example 3 Modification Input'!$E$15="Yes",0,IF(AND($E$8&lt;&gt;'Drop-down menus'!$P$2,($K$21+$K$22)&lt;J18),$J$18-($K$21+$K$22),0))</f>
        <v>0</v>
      </c>
    </row>
    <row r="24" spans="1:19" ht="18.75" customHeight="1" x14ac:dyDescent="0.25">
      <c r="B24" s="79"/>
      <c r="C24" s="74" t="str">
        <f>IF('Example 3 Modification Input'!$K$22="FI$Cal","Cr: 390XXXXXX - Fund Balance",IF('Example 3 Modification Input'!$K$22="Non-FI$Cal", "Cr: Acct 0952 - BEG FB ADJ/PRIOR PERIOD ADJUSTMENT","Please complete the input sheet fully."))</f>
        <v>Cr: Acct 0952 - BEG FB ADJ/PRIOR PERIOD ADJUSTMENT</v>
      </c>
      <c r="D24" s="74"/>
      <c r="E24" s="74"/>
      <c r="F24" s="142"/>
      <c r="G24" s="142"/>
      <c r="H24" s="141"/>
      <c r="I24" s="141"/>
      <c r="J24" s="142"/>
      <c r="K24" s="142">
        <f>IF('Example 3 Modification Input'!$E$15="Yes",($J$18-$K$22),IF(AND($E$8='Drop-down menus'!$P$2,($K$21+$K$22)&lt;$J$18),$J$18-($K$21+$K$22),0))</f>
        <v>33499.350558516788</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3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3 Modification Input'!$K$22="FI$Cal","Cr: 4598400 - Lease &amp; Other Financing Proceeds",IF('Example 3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3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3 Modification Input'!$K$22="FI$Cal","Dr: 1624100 - Right-to-Use SBITA - Amortizable",
IF('Example 3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3 Modification Input'!$K$22="FI$Cal","Dr: 4598400 - Lease &amp; Other Financing Proceeds",IF('Example 3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3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3 Modification Input'!$K$22="FI$Cal","Cr: 2590180 - Right-to-Use SBITA Liability - Noncurrent (GAAP)",IF('Example 3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3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3 Modification Input'!$K$22="Non-FI$Cal","Dr: Acct 0875 - DEPRECIATION/AMORTIZATION","Dr: 5424920 - Amortization - Right-to-Use SBITA"))</f>
        <v>Dr: Acct 0875 - DEPRECIATION/AMORTIZATION</v>
      </c>
      <c r="C41" s="74"/>
      <c r="D41" s="74"/>
      <c r="E41" s="74"/>
      <c r="F41" s="142"/>
      <c r="G41" s="142"/>
      <c r="H41" s="141"/>
      <c r="I41" s="141"/>
      <c r="J41" s="78">
        <f>IF('Example 3 Modification Input'!$E$15="Yes",0,IF('Example 3 Modification Input'!$J$28=$E$7,SUMIFS('Example 3 Modification Input'!$G$32:$G$1243,'Example 3 Modification Input'!$J$32:$J$1243,'Example 3 Modification Output'!$E$7)+'Example 3 Modification Input'!$F$20,SUMIFS('Example 3 Modification Input'!$G$32:$G$1243,'Example 3 Modification Input'!$J$32:$J$1243,'Example 3 Modification Output'!$E$7)))</f>
        <v>0</v>
      </c>
      <c r="K41" s="142"/>
    </row>
    <row r="42" spans="1:15" ht="18.75" customHeight="1" x14ac:dyDescent="0.25">
      <c r="B42" s="79"/>
      <c r="C42" s="74" t="str">
        <f>IF('Example 3 Modification Input'!$K$22="FI$Cal","Cr: 1624190 - Accumulated Amortization - Right-to-Use SBITA",IF('Example 3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0</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c r="L44" s="75"/>
      <c r="M44" s="76"/>
    </row>
    <row r="45" spans="1:15" ht="18.75" customHeight="1" x14ac:dyDescent="0.2">
      <c r="B45" s="74" t="str">
        <f>IF('Example 3 Modification Input'!$K$22="FI$Cal","Dr: 5420488 - Debt Service - Principal - SBITA",
IF('Example 3 Modification Input'!$K$22="Non-FI$Cal", "Dr: Acct 0848 - DEBT SERVICE - PRINCIPAL LEASES","Please select either FI$Cal or non-FI$Cal in the input sheet"))</f>
        <v>Dr: Acct 0848 - DEBT SERVICE - PRINCIPAL LEASES</v>
      </c>
      <c r="C45" s="74"/>
      <c r="D45" s="74"/>
      <c r="E45" s="74"/>
      <c r="F45" s="78"/>
      <c r="G45" s="78"/>
      <c r="H45" s="141"/>
      <c r="I45" s="141"/>
      <c r="J45" s="145">
        <f>ROUND(IF('Example 3 Modification Input'!$E$15="Yes",0,IF('Example 3 Modification Input'!$J$28=$E$7,SUMIFS('Example 3 Modification Input'!$E$32:$E$1243,'Example 3 Modification Input'!$J$32:$J$1243,'Example 3 Modification Output'!$E$7)+'Example 3 Modification Input'!$E$20,SUMIFS('Example 3 Modification Input'!$E$32:$E$1243,'Example 3 Modification Input'!$J$32:$J$1243,'Example 3 Modification Output'!$E$7))),2)</f>
        <v>0</v>
      </c>
      <c r="K45" s="78"/>
      <c r="L45" s="74"/>
      <c r="M45" s="74"/>
      <c r="O45" s="73"/>
    </row>
    <row r="46" spans="1:15" ht="18.75" customHeight="1" x14ac:dyDescent="0.2">
      <c r="B46" s="74" t="str">
        <f>IF('Example 3 Modification Input'!$K$22="FI$Cal","Dr: 5420098 - Debt Service - Interest - SBITA",
IF('Example 3 Modification Input'!$K$22="Non-FI$Cal",
IF('Example 3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3 Modification Input'!$E$15="Yes",0,IF('Example 3 Modification Input'!$J$28=$E$7,SUMIFS('Example 3 Modification Input'!$D$32:$D$1243,'Example 3 Modification Input'!$J$32:$J$1243,'Example 3 Modification Output'!$E$7)+'Example 3 Modification Input'!$D$20,SUMIFS('Example 3 Modification Input'!$D$32:$D$1243,'Example 3 Modification Input'!$J$32:$J$1243,'Example 3 Modification Output'!$E$7))),2)</f>
        <v>0</v>
      </c>
      <c r="K46" s="78"/>
      <c r="L46" s="74"/>
      <c r="M46" s="74"/>
      <c r="O46" s="73"/>
    </row>
    <row r="47" spans="1:15" ht="18.75" customHeight="1" x14ac:dyDescent="0.25">
      <c r="B47" s="79"/>
      <c r="C47" s="74" t="str">
        <f>IF('Example 3 Modification Input'!$K$22="Non-FI$Cal",VLOOKUP($E$4,'Drop-down menus'!$T$1:$W$10,4,FALSE),"Cr: 5346350 - Information Technology Services - Subscription")</f>
        <v>Cr: Acct 0XXX - FUNCTIONAL EXPENSE</v>
      </c>
      <c r="D47" s="74"/>
      <c r="E47" s="74"/>
      <c r="F47" s="78"/>
      <c r="G47" s="78"/>
      <c r="H47" s="141"/>
      <c r="I47" s="141"/>
      <c r="J47" s="78"/>
      <c r="K47" s="78">
        <f>SUM(J45:J46)</f>
        <v>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3 Modification Input'!$K$22="FI$Cal","Dr: 2590180 - Right-to-Use SBITA Liability - Noncurrent (GAAP)",
IF('Example 3 Modification Input'!$K$22="Non-FI$Cal", "Dr: Acct 0674 - RIGHT-TO-USE SBITA LIABILITY","Please complete the input sheet fully"))</f>
        <v>Dr: Acct 0674 - RIGHT-TO-USE SBITA LIABILITY</v>
      </c>
      <c r="C50" s="74"/>
      <c r="D50" s="74"/>
      <c r="E50" s="74"/>
      <c r="F50" s="142"/>
      <c r="G50" s="142"/>
      <c r="H50" s="141"/>
      <c r="I50" s="141"/>
      <c r="J50" s="142">
        <f>K51</f>
        <v>0</v>
      </c>
      <c r="K50" s="142"/>
      <c r="O50" s="73"/>
    </row>
    <row r="51" spans="1:15" ht="18.75" customHeight="1" x14ac:dyDescent="0.25">
      <c r="B51" s="79"/>
      <c r="C51" s="74" t="str">
        <f>IF('Example 3 Modification Input'!$K$22="FI$Cal","Cr: 5420488 - Debt Service - Principal - SBITA",IF('Example 3 Modification Input'!$K$22="Non-FI$Cal", "Cr: Acct 0848 -  DEBT SERV-PRINCIPAL (GAAP ADJ)","Cr: Acct 0848 -  DEBT SERV-PRINCIPAL (GAAP ADJ)"))</f>
        <v>Cr: Acct 0848 -  DEBT SERV-PRINCIPAL (GAAP ADJ)</v>
      </c>
      <c r="D51" s="74"/>
      <c r="E51" s="74"/>
      <c r="F51" s="142"/>
      <c r="G51" s="142"/>
      <c r="H51" s="141"/>
      <c r="I51" s="141"/>
      <c r="J51" s="142"/>
      <c r="K51" s="142">
        <f>J45</f>
        <v>0</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3 Modification Input'!$K$22="FI$Cal","Dr: 2590180 - Right-to-Use SBITA Liability - Noncurrent (GAAP)",
IF('Example 3 Modification Input'!$K$22="Non-FI$Cal", "Dr: Acct 0674 - RIGHT-TO-USE SBITA LIABILITY","Please select either FI$Cal or non-FI$Cal in the input sheet"))</f>
        <v>Dr: Acct 0674 - RIGHT-TO-USE SBITA LIABILITY</v>
      </c>
      <c r="C54" s="74"/>
      <c r="D54" s="74"/>
      <c r="E54" s="74"/>
      <c r="F54" s="142"/>
      <c r="G54" s="142"/>
      <c r="H54" s="141"/>
      <c r="I54" s="141"/>
      <c r="J54" s="143">
        <f>K55</f>
        <v>0</v>
      </c>
      <c r="K54" s="142"/>
      <c r="L54" s="74"/>
      <c r="M54" s="80"/>
      <c r="O54" s="73"/>
    </row>
    <row r="55" spans="1:15" ht="18.75" customHeight="1" x14ac:dyDescent="0.25">
      <c r="B55" s="79"/>
      <c r="C55" s="74" t="str">
        <f>IF('Example 3 Modification Input'!$K$22="FI$Cal","Cr: 2090955 - Right-to-Use SBITA Liability - Current (GAAP)",IF('Example 3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3 Modification Input'!$E$15="Yes"),0,IF(OR('Example 3 Modification Input'!$E$15="Yes",$E$7&lt;'Example 3 Modification Input'!$J$28),0,SUM(INDEX('Example 3 Modification Input'!$A$32:$E$1243,MATCH(DATE(RIGHT($E$7,4),7,1),'Example 3 Modification Input'!$A$32:$A$1243),5):INDEX('Example 3 Modification Input'!$A$32:$E$1243,MATCH(DATE(RIGHT($E$7,4)+1,6,1),'Example 3 Modification Input'!$A$32:$A$1243),5)))),2)</f>
        <v>0</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3 Modification Input'!$K$22="FI$Cal","Dr: 1624190 - Accumulated Amortization - Right-to-Use SBITA",IF('Example 3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3 Modification Input'!$E$15="Yes",0,'Example 3 Modification Input'!M28)</f>
        <v>0</v>
      </c>
      <c r="K61" s="142"/>
    </row>
    <row r="62" spans="1:15" ht="18.75" customHeight="1" x14ac:dyDescent="0.2">
      <c r="A62" s="91"/>
      <c r="B62" s="144"/>
      <c r="C62" s="74" t="str">
        <f>IF('Example 3 Modification Input'!$K$22="FI$Cal","Cr: 1624100 - Right-to-Use SBITA – Amortizable",
IF('Example 3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3 Modification Input'!$K$22="FI$Cal","Dr: 2590180 - Right-to-Use SBITA Liability - Noncurrent (GAAP)",IF('Example 3 Modification Input'!$K$22="Non-FI$Cal", "Dr: Acct 0674 - RIGHT-TO-USE SBITA LIABILITY","Please complete the input sheet fully."))</f>
        <v>Dr: Acct 0674 - RIGHT-TO-USE SBITA LIABILITY</v>
      </c>
      <c r="C66" s="74"/>
      <c r="D66" s="74"/>
      <c r="E66" s="74"/>
      <c r="F66" s="142"/>
      <c r="G66" s="142"/>
      <c r="H66" s="141"/>
      <c r="I66" s="141"/>
      <c r="J66" s="142">
        <f>IF(AND('Example 3 Modification Input'!$E$15="Yes",'Example 3 Modification Input'!$F$15=$E$7),'Example 3 Modification Input'!$E$16,IF('Example 3 Modification Input'!$E$22&lt;0,'Example 3 Modification Input'!$N$28,0))</f>
        <v>69032.75333286963</v>
      </c>
      <c r="K66" s="142"/>
    </row>
    <row r="67" spans="1:11" ht="18.75" customHeight="1" x14ac:dyDescent="0.2">
      <c r="B67" s="74" t="str">
        <f>IF('Example 3 Modification Input'!$K$22="FI$Cal","Dr: 1624190 - Accumulated Amortization - Right-to-Use SBITA",IF('Example 3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3 Modification Input'!$E$15="Yes",'Example 3 Modification Input'!$F$15=$E$7),'Example 3 Modification Input'!$E$17,0)</f>
        <v>34177.366852838939</v>
      </c>
      <c r="K67" s="142"/>
    </row>
    <row r="68" spans="1:11" ht="18.75" customHeight="1" x14ac:dyDescent="0.2">
      <c r="B68" s="74" t="str">
        <f>IF('Example 3 Modification Input'!$K$22="Non-FI$Cal",VLOOKUP($E$4,'Drop-down menus'!$T$1:$W$10,3,FALSE),"Dr: 5346350 - Information Technology Services - Subscription")</f>
        <v>Dr: Acct 0XXX - FUNCTIONAL EXPENSE</v>
      </c>
      <c r="C68" s="74"/>
      <c r="D68" s="74"/>
      <c r="E68" s="74"/>
      <c r="F68" s="142"/>
      <c r="G68" s="142"/>
      <c r="H68" s="141"/>
      <c r="I68" s="141"/>
      <c r="J68" s="142">
        <f>IF('Example 3 Modification Input'!$E$15="No",0,IF($J$66+$J$67&gt;$K$69,0,$K$69-$J$66-$J$67))</f>
        <v>0</v>
      </c>
      <c r="K68" s="142"/>
    </row>
    <row r="69" spans="1:11" ht="18.75" customHeight="1" x14ac:dyDescent="0.25">
      <c r="B69" s="79"/>
      <c r="C69" s="141" t="str">
        <f>IF('Example 3 Modification Input'!$K$22="FI$Cal","Cr: 1624100 - Right-to-Use SBITA - Amortizable",
IF('Example 3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3 Modification Input'!$E$15="Yes",'Example 3 Modification Input'!$F$15=$E$7),'Example 3 Modification Input'!$E$24,IF('Example 3 Modification Input'!$E$22&lt;0,'Example 3 Modification Input'!$N$28,0))</f>
        <v>102532.10055851679</v>
      </c>
    </row>
    <row r="70" spans="1:11" ht="18.75" customHeight="1" x14ac:dyDescent="0.25">
      <c r="B70" s="79"/>
      <c r="C70" s="74" t="str">
        <f>IF('Example 3 Modification Input'!$K$22="Non-FI$Cal",VLOOKUP($E$4,'Drop-down menus'!$T$1:$W$10,4,FALSE),"Cr: 5346350 - Information Technology Services - Subscription")</f>
        <v>Cr: Acct 0XXX - FUNCTIONAL EXPENSE</v>
      </c>
      <c r="D70" s="74"/>
      <c r="E70" s="74"/>
      <c r="F70" s="142"/>
      <c r="G70" s="142"/>
      <c r="H70" s="141"/>
      <c r="I70" s="141"/>
      <c r="J70" s="142"/>
      <c r="K70" s="142">
        <f>IF('Example 3 Modification Input'!$E$15="No",0,IF($J$66+$J$67&lt;$K$69,0,($J$66+$J$67)-$K$69))</f>
        <v>678.01962719178118</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3 Modification Input'!$K$22="FI$Cal","Dr: 1624100 - Right-to-Use SBITA - Amortizable",
IF('Example 3 Modification Input'!$K$22="Non-FI$Cal", "Dr: Acct 0480 - RIGHT-TO-USE SBITA - AMORTIZABLE","Please complete rows 5 and 14 of the input sheet."))</f>
        <v>Dr: Acct 0480 - RIGHT-TO-USE SBITA - AMORTIZABLE</v>
      </c>
      <c r="C74" s="74"/>
      <c r="D74" s="74"/>
      <c r="E74" s="74"/>
      <c r="F74" s="143"/>
      <c r="G74" s="143"/>
      <c r="H74" s="141"/>
      <c r="I74" s="141"/>
      <c r="J74" s="142">
        <f>IF('Example 3 Modification Input'!$E$15="Yes",0,IF('Example 3 Modification Input'!$E$22&gt;0,'Example 3 Modification Input'!$N$28,0))</f>
        <v>0</v>
      </c>
      <c r="K74" s="72"/>
    </row>
    <row r="75" spans="1:11" ht="18.75" customHeight="1" x14ac:dyDescent="0.2">
      <c r="C75" s="74" t="str">
        <f>IF('Example 3 Modification Input'!$K$22="FI$Cal","Cr: 2590180 - Right-to-Use SBITA Liability - Noncurrent (GAAP)",IF('Example 3 Modification Input'!$K$22="Non-FI$Cal", "Cr: Acct 0674 - RIGHT-TO-USE SBITA LIABILITY","Please complete the input sheet fully."))</f>
        <v>Cr: Acct 0674 - RIGHT-TO-USE SBITA LIABILITY</v>
      </c>
      <c r="D75" s="74"/>
      <c r="E75" s="74"/>
      <c r="F75" s="142"/>
      <c r="G75" s="142"/>
      <c r="H75" s="141"/>
      <c r="I75" s="141"/>
      <c r="J75" s="142"/>
      <c r="K75" s="142">
        <f>IF('Example 3 Modification Input'!$E$15="Yes",0,IF('Example 3 Modification Input'!$E$22&gt;0,'Example 3 Modification Input'!$N$28,0))</f>
        <v>0</v>
      </c>
    </row>
    <row r="76" spans="1:11" ht="18.75" customHeight="1" x14ac:dyDescent="0.2">
      <c r="A76" s="132"/>
      <c r="B76" s="164" t="s">
        <v>1537</v>
      </c>
      <c r="C76" s="69"/>
      <c r="D76" s="69"/>
      <c r="E76" s="69"/>
      <c r="F76" s="72"/>
      <c r="G76" s="72"/>
      <c r="H76" s="71"/>
      <c r="I76" s="71"/>
      <c r="J76" s="72"/>
      <c r="K76" s="72"/>
    </row>
    <row r="77" spans="1:11" ht="18.75" customHeight="1" x14ac:dyDescent="0.2">
      <c r="A77" s="91"/>
      <c r="B77" s="119"/>
      <c r="J77" s="81"/>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mergeCells count="16">
    <mergeCell ref="E4:G4"/>
    <mergeCell ref="B1:K1"/>
    <mergeCell ref="B2:D2"/>
    <mergeCell ref="E2:G2"/>
    <mergeCell ref="B3:D3"/>
    <mergeCell ref="E3:G3"/>
    <mergeCell ref="B8:D10"/>
    <mergeCell ref="E8:G10"/>
    <mergeCell ref="A12:K13"/>
    <mergeCell ref="B56:I57"/>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750D11-FC3C-4756-879C-554715642F8A}">
          <x14:formula1>
            <xm:f>'Drop-down menus'!$L$2:$L$102</xm:f>
          </x14:formula1>
          <xm:sqref>E7:G7</xm:sqref>
        </x14:dataValidation>
        <x14:dataValidation type="list" allowBlank="1" showInputMessage="1" showErrorMessage="1" xr:uid="{FA6E23B3-704B-4562-8845-92B8F57C5C4F}">
          <x14:formula1>
            <xm:f>'Drop-down menus'!$P$1:$P$3</xm:f>
          </x14:formula1>
          <xm:sqref>E8:G10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50683-3D1D-4454-8B99-23BA76134FF9}">
  <sheetPr>
    <tabColor theme="5"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3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3 Modification Output'!E2</f>
        <v>IaaS Agreement</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3 Modification Input'!$E$9</f>
        <v>1234</v>
      </c>
      <c r="D4" s="10"/>
      <c r="E4" s="339" t="s">
        <v>1465</v>
      </c>
      <c r="F4" s="10"/>
      <c r="G4" s="10"/>
    </row>
    <row r="5" spans="1:20" ht="22.5" customHeight="1" x14ac:dyDescent="0.25">
      <c r="A5" s="338" t="s">
        <v>17</v>
      </c>
      <c r="B5" s="338"/>
      <c r="C5" s="12">
        <f>'Example 3 Modification Output'!E5</f>
        <v>4321</v>
      </c>
      <c r="D5" s="12"/>
      <c r="E5" s="341"/>
      <c r="F5" s="12"/>
      <c r="G5" s="12"/>
    </row>
    <row r="6" spans="1:20" ht="22.5" customHeight="1" x14ac:dyDescent="0.25">
      <c r="A6" s="13" t="s">
        <v>1659</v>
      </c>
      <c r="B6" s="13"/>
      <c r="C6" s="12" t="str">
        <f>'Example 3 Modification Input'!$E$12</f>
        <v>Governmental Fund</v>
      </c>
      <c r="D6" s="12"/>
      <c r="E6" s="23" t="s">
        <v>11</v>
      </c>
      <c r="F6" s="12"/>
      <c r="G6" s="12"/>
    </row>
    <row r="7" spans="1:20" ht="22.5" customHeight="1" x14ac:dyDescent="0.25">
      <c r="A7" s="338" t="s">
        <v>14</v>
      </c>
      <c r="B7" s="338"/>
      <c r="C7" s="24" t="str">
        <f>'Example 3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15" t="str">
        <f>RIGHT(C7,4)&amp;"–"&amp;RIGHT(C7,4)+1</f>
        <v>2024–2025</v>
      </c>
      <c r="B9" s="16">
        <f>SUM(INDEX('Example 3 Modification Input'!$A$32:$E$1243,MATCH(DATE(LEFT($A9,4),7,1),'Example 3 Modification Input'!$A$32:$A$1243),5):INDEX('Example 3 Modification Input'!$A$32:$E$1243,MATCH(DATE(RIGHT($A9,4),6,1),'Example 3 Modification Input'!$A$32:$A$1243),5))</f>
        <v>0</v>
      </c>
      <c r="C9" s="16">
        <f>SUM(INDEX('Example 3 Modification Input'!$A$32:$E$1243,MATCH(DATE(LEFT($A9,4),7,1),'Example 3 Modification Input'!$A$32:$A$1243),4):INDEX('Example 3 Modification Input'!$A$32:$E$1243,MATCH(DATE(RIGHT($A9,4),6,1),'Example 3 Modification Input'!$A$32:$A$1243),4))</f>
        <v>0</v>
      </c>
      <c r="E9" s="22">
        <v>0</v>
      </c>
    </row>
    <row r="10" spans="1:20" ht="22.5" customHeight="1" x14ac:dyDescent="0.25">
      <c r="A10" s="15" t="str">
        <f>LEFT(A9,4)+1&amp;"–"&amp;RIGHT(A9,4)+1</f>
        <v>2025–2026</v>
      </c>
      <c r="B10" s="16">
        <f>SUM(INDEX('Example 3 Modification Input'!$A$32:$E$1243,MATCH(DATE(LEFT($A10,4),7,1),'Example 3 Modification Input'!$A$32:$A$1243),5):INDEX('Example 3 Modification Input'!$A$32:$E$1243,MATCH(DATE(RIGHT($A10,4),6,1),'Example 3 Modification Input'!$A$32:$A$1243),5))</f>
        <v>0</v>
      </c>
      <c r="C10" s="16">
        <f>SUM(INDEX('Example 3 Modification Input'!$A$32:$E$1243,MATCH(DATE(LEFT($A10,4),7,1),'Example 3 Modification Input'!$A$32:$A$1243),4):INDEX('Example 3 Modification Input'!$A$32:$E$1243,MATCH(DATE(RIGHT($A10,4),6,1),'Example 3 Modification Input'!$A$32:$A$1243),4))</f>
        <v>0</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3 Modification Input'!$A$32:$E$1243,MATCH(DATE(LEFT($A11,4),7,1),'Example 3 Modification Input'!$A$32:$A$1243),5):INDEX('Example 3 Modification Input'!$A$32:$E$1243,MATCH(DATE(RIGHT($A11,4),6,1),'Example 3 Modification Input'!$A$32:$A$1243),5))</f>
        <v>0</v>
      </c>
      <c r="C11" s="16">
        <f>SUM(INDEX('Example 3 Modification Input'!$A$32:$E$1243,MATCH(DATE(LEFT($A11,4),7,1),'Example 3 Modification Input'!$A$32:$A$1243),4):INDEX('Example 3 Modification Input'!$A$32:$E$1243,MATCH(DATE(RIGHT($A11,4),6,1),'Example 3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3 Modification Input'!$A$32:$E$1243,MATCH(DATE(LEFT($A12,4),7,1),'Example 3 Modification Input'!$A$32:$A$1243),5):INDEX('Example 3 Modification Input'!$A$32:$E$1243,MATCH(DATE(RIGHT($A12,4),6,1),'Example 3 Modification Input'!$A$32:$A$1243),5))</f>
        <v>0</v>
      </c>
      <c r="C12" s="16">
        <f>SUM(INDEX('Example 3 Modification Input'!$A$32:$E$1243,MATCH(DATE(LEFT($A12,4),7,1),'Example 3 Modification Input'!$A$32:$A$1243),4):INDEX('Example 3 Modification Input'!$A$32:$E$1243,MATCH(DATE(RIGHT($A12,4),6,1),'Example 3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3 Modification Input'!$A$32:$E$1243,MATCH(DATE(LEFT($A13,4),7,1),'Example 3 Modification Input'!$A$32:$A$1243),5):INDEX('Example 3 Modification Input'!$A$32:$E$1243,MATCH(DATE(RIGHT($A13,4),6,1),'Example 3 Modification Input'!$A$32:$A$1243),5))</f>
        <v>0</v>
      </c>
      <c r="C13" s="16">
        <f>SUM(INDEX('Example 3 Modification Input'!$A$32:$E$1243,MATCH(DATE(LEFT($A13,4),7,1),'Example 3 Modification Input'!$A$32:$A$1243),4):INDEX('Example 3 Modification Input'!$A$32:$E$1243,MATCH(DATE(RIGHT($A13,4),6,1),'Example 3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3 Modification Input'!$A$32:$E$1243,MATCH(DATE(LEFT($A14,4),7,1),'Example 3 Modification Input'!$A$32:$A$1243),5):INDEX('Example 3 Modification Input'!$A$32:$E$1243,MATCH(DATE(RIGHT($A14,4),6,1),'Example 3 Modification Input'!$A$32:$A$1243),5))</f>
        <v>0</v>
      </c>
      <c r="C14" s="16">
        <f>SUM(INDEX('Example 3 Modification Input'!$A$32:$E$1243,MATCH(DATE(LEFT($A14,4),7,1),'Example 3 Modification Input'!$A$32:$A$1243),4):INDEX('Example 3 Modification Input'!$A$32:$E$1243,MATCH(DATE(RIGHT($A14,4),6,1),'Example 3 Modification Input'!$A$32:$A$1243),4))</f>
        <v>0</v>
      </c>
      <c r="E14" s="26"/>
    </row>
    <row r="15" spans="1:20" ht="22.5" customHeight="1" x14ac:dyDescent="0.25">
      <c r="A15" s="15" t="str">
        <f t="shared" ref="A15:A28" si="0">LEFT(A14,4)+5&amp;"–"&amp;RIGHT(A14,4)+5</f>
        <v>2034–2039</v>
      </c>
      <c r="B15" s="16">
        <f>SUM(INDEX('Example 3 Modification Input'!$A$32:$E$1243,MATCH(DATE(LEFT($A15,4),7,1),'Example 3 Modification Input'!$A$32:$A$1243),5):INDEX('Example 3 Modification Input'!$A$32:$E$1243,MATCH(DATE(RIGHT($A15,4),6,1),'Example 3 Modification Input'!$A$32:$A$1243),5))</f>
        <v>0</v>
      </c>
      <c r="C15" s="16">
        <f>SUM(INDEX('Example 3 Modification Input'!$A$32:$E$1243,MATCH(DATE(LEFT($A15,4),7,1),'Example 3 Modification Input'!$A$32:$A$1243),4):INDEX('Example 3 Modification Input'!$A$32:$E$1243,MATCH(DATE(RIGHT($A15,4),6,1),'Example 3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3 Modification Input'!$A$32:$E$1243,MATCH(DATE(LEFT($A16,4),7,1),'Example 3 Modification Input'!$A$32:$A$1243),5):INDEX('Example 3 Modification Input'!$A$32:$E$1243,MATCH(DATE(RIGHT($A16,4),6,1),'Example 3 Modification Input'!$A$32:$A$1243),5))</f>
        <v>0</v>
      </c>
      <c r="C16" s="16">
        <f>SUM(INDEX('Example 3 Modification Input'!$A$32:$E$1243,MATCH(DATE(LEFT($A16,4),7,1),'Example 3 Modification Input'!$A$32:$A$1243),4):INDEX('Example 3 Modification Input'!$A$32:$E$1243,MATCH(DATE(RIGHT($A16,4),6,1),'Example 3 Modification Input'!$A$32:$A$1243),4))</f>
        <v>0</v>
      </c>
      <c r="E16" s="27"/>
      <c r="F16" s="19"/>
      <c r="G16" s="19"/>
      <c r="H16" s="19"/>
    </row>
    <row r="17" spans="1:20" ht="22.5" customHeight="1" x14ac:dyDescent="0.25">
      <c r="A17" s="15" t="str">
        <f t="shared" si="0"/>
        <v>2044–2049</v>
      </c>
      <c r="B17" s="16">
        <f>SUM(INDEX('Example 3 Modification Input'!$A$32:$E$1243,MATCH(DATE(LEFT($A17,4),7,1),'Example 3 Modification Input'!$A$32:$A$1243),5):INDEX('Example 3 Modification Input'!$A$32:$E$1243,MATCH(DATE(RIGHT($A17,4),6,1),'Example 3 Modification Input'!$A$32:$A$1243),5))</f>
        <v>0</v>
      </c>
      <c r="C17" s="16">
        <f>SUM(INDEX('Example 3 Modification Input'!$A$32:$E$1243,MATCH(DATE(LEFT($A17,4),7,1),'Example 3 Modification Input'!$A$32:$A$1243),4):INDEX('Example 3 Modification Input'!$A$32:$E$1243,MATCH(DATE(RIGHT($A17,4),6,1),'Example 3 Modification Input'!$A$32:$A$1243),4))</f>
        <v>0</v>
      </c>
      <c r="E17" s="27"/>
    </row>
    <row r="18" spans="1:20" ht="22.5" customHeight="1" x14ac:dyDescent="0.25">
      <c r="A18" s="15" t="str">
        <f t="shared" si="0"/>
        <v>2049–2054</v>
      </c>
      <c r="B18" s="16">
        <f>SUM(INDEX('Example 3 Modification Input'!$A$32:$E$1243,MATCH(DATE(LEFT($A18,4),7,1),'Example 3 Modification Input'!$A$32:$A$1243),5):INDEX('Example 3 Modification Input'!$A$32:$E$1243,MATCH(DATE(RIGHT($A18,4),6,1),'Example 3 Modification Input'!$A$32:$A$1243),5))</f>
        <v>0</v>
      </c>
      <c r="C18" s="16">
        <f>SUM(INDEX('Example 3 Modification Input'!$A$32:$E$1243,MATCH(DATE(LEFT($A18,4),7,1),'Example 3 Modification Input'!$A$32:$A$1243),4):INDEX('Example 3 Modification Input'!$A$32:$E$1243,MATCH(DATE(RIGHT($A18,4),6,1),'Example 3 Modification Input'!$A$32:$A$1243),4))</f>
        <v>0</v>
      </c>
      <c r="E18" s="27"/>
    </row>
    <row r="19" spans="1:20" ht="22.5" customHeight="1" x14ac:dyDescent="0.25">
      <c r="A19" s="15" t="str">
        <f t="shared" si="0"/>
        <v>2054–2059</v>
      </c>
      <c r="B19" s="16">
        <f>SUM(INDEX('Example 3 Modification Input'!$A$32:$E$1243,MATCH(DATE(LEFT($A19,4),7,1),'Example 3 Modification Input'!$A$32:$A$1243),5):INDEX('Example 3 Modification Input'!$A$32:$E$1243,MATCH(DATE(RIGHT($A19,4),6,1),'Example 3 Modification Input'!$A$32:$A$1243),5))</f>
        <v>0</v>
      </c>
      <c r="C19" s="16">
        <f>SUM(INDEX('Example 3 Modification Input'!$A$32:$E$1243,MATCH(DATE(LEFT($A19,4),7,1),'Example 3 Modification Input'!$A$32:$A$1243),4):INDEX('Example 3 Modification Input'!$A$32:$E$1243,MATCH(DATE(RIGHT($A19,4),6,1),'Example 3 Modification Input'!$A$32:$A$1243),4))</f>
        <v>0</v>
      </c>
      <c r="E19" s="27"/>
      <c r="F19" s="19"/>
      <c r="G19" s="19"/>
      <c r="H19" s="19"/>
    </row>
    <row r="20" spans="1:20" ht="22.5" customHeight="1" x14ac:dyDescent="0.25">
      <c r="A20" s="15" t="str">
        <f t="shared" si="0"/>
        <v>2059–2064</v>
      </c>
      <c r="B20" s="16">
        <f>SUM(INDEX('Example 3 Modification Input'!$A$32:$E$1243,MATCH(DATE(LEFT($A20,4),7,1),'Example 3 Modification Input'!$A$32:$A$1243),5):INDEX('Example 3 Modification Input'!$A$32:$E$1243,MATCH(DATE(RIGHT($A20,4),6,1),'Example 3 Modification Input'!$A$32:$A$1243),5))</f>
        <v>0</v>
      </c>
      <c r="C20" s="16">
        <f>SUM(INDEX('Example 3 Modification Input'!$A$32:$E$1243,MATCH(DATE(LEFT($A20,4),7,1),'Example 3 Modification Input'!$A$32:$A$1243),4):INDEX('Example 3 Modification Input'!$A$32:$E$1243,MATCH(DATE(RIGHT($A20,4),6,1),'Example 3 Modification Input'!$A$32:$A$1243),4))</f>
        <v>0</v>
      </c>
      <c r="E20" s="27"/>
      <c r="F20" s="19"/>
      <c r="G20" s="19"/>
      <c r="H20" s="19"/>
    </row>
    <row r="21" spans="1:20" ht="22.5" customHeight="1" x14ac:dyDescent="0.25">
      <c r="A21" s="15" t="str">
        <f t="shared" si="0"/>
        <v>2064–2069</v>
      </c>
      <c r="B21" s="16">
        <f>SUM(INDEX('Example 3 Modification Input'!$A$32:$E$1243,MATCH(DATE(LEFT($A21,4),7,1),'Example 3 Modification Input'!$A$32:$A$1243),5):INDEX('Example 3 Modification Input'!$A$32:$E$1243,MATCH(DATE(RIGHT($A21,4),6,1),'Example 3 Modification Input'!$A$32:$A$1243),5))</f>
        <v>0</v>
      </c>
      <c r="C21" s="16">
        <f>SUM(INDEX('Example 3 Modification Input'!$A$32:$E$1243,MATCH(DATE(LEFT($A21,4),7,1),'Example 3 Modification Input'!$A$32:$A$1243),4):INDEX('Example 3 Modification Input'!$A$32:$E$1243,MATCH(DATE(RIGHT($A21,4),6,1),'Example 3 Modification Input'!$A$32:$A$1243),4))</f>
        <v>0</v>
      </c>
      <c r="E21" s="26"/>
    </row>
    <row r="22" spans="1:20" ht="22.5" customHeight="1" x14ac:dyDescent="0.25">
      <c r="A22" s="15" t="str">
        <f t="shared" si="0"/>
        <v>2069–2074</v>
      </c>
      <c r="B22" s="16">
        <f>SUM(INDEX('Example 3 Modification Input'!$A$32:$E$1243,MATCH(DATE(LEFT($A22,4),7,1),'Example 3 Modification Input'!$A$32:$A$1243),5):INDEX('Example 3 Modification Input'!$A$32:$E$1243,MATCH(DATE(RIGHT($A22,4),6,1),'Example 3 Modification Input'!$A$32:$A$1243),5))</f>
        <v>0</v>
      </c>
      <c r="C22" s="16">
        <f>SUM(INDEX('Example 3 Modification Input'!$A$32:$E$1243,MATCH(DATE(LEFT($A22,4),7,1),'Example 3 Modification Input'!$A$32:$A$1243),4):INDEX('Example 3 Modification Input'!$A$32:$E$1243,MATCH(DATE(RIGHT($A22,4),6,1),'Example 3 Modification Input'!$A$32:$A$1243),4))</f>
        <v>0</v>
      </c>
      <c r="E22" s="27"/>
    </row>
    <row r="23" spans="1:20" ht="22.5" customHeight="1" x14ac:dyDescent="0.25">
      <c r="A23" s="15" t="str">
        <f t="shared" si="0"/>
        <v>2074–2079</v>
      </c>
      <c r="B23" s="16">
        <f>SUM(INDEX('Example 3 Modification Input'!$A$32:$E$1243,MATCH(DATE(LEFT($A23,4),7,1),'Example 3 Modification Input'!$A$32:$A$1243),5):INDEX('Example 3 Modification Input'!$A$32:$E$1243,MATCH(DATE(RIGHT($A23,4),6,1),'Example 3 Modification Input'!$A$32:$A$1243),5))</f>
        <v>0</v>
      </c>
      <c r="C23" s="16">
        <f>SUM(INDEX('Example 3 Modification Input'!$A$32:$E$1243,MATCH(DATE(LEFT($A23,4),7,1),'Example 3 Modification Input'!$A$32:$A$1243),4):INDEX('Example 3 Modification Input'!$A$32:$E$1243,MATCH(DATE(RIGHT($A23,4),6,1),'Example 3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3 Modification Input'!$A$32:$E$1243,MATCH(DATE(LEFT($A24,4),7,1),'Example 3 Modification Input'!$A$32:$A$1243),5):INDEX('Example 3 Modification Input'!$A$32:$E$1243,MATCH(DATE(RIGHT($A24,4),6,1),'Example 3 Modification Input'!$A$32:$A$1243),5))</f>
        <v>0</v>
      </c>
      <c r="C24" s="16">
        <f>SUM(INDEX('Example 3 Modification Input'!$A$32:$E$1243,MATCH(DATE(LEFT($A24,4),7,1),'Example 3 Modification Input'!$A$32:$A$1243),4):INDEX('Example 3 Modification Input'!$A$32:$E$1243,MATCH(DATE(RIGHT($A24,4),6,1),'Example 3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3 Modification Input'!$A$32:$E$1243,MATCH(DATE(LEFT($A25,4),7,1),'Example 3 Modification Input'!$A$32:$A$1243),5):INDEX('Example 3 Modification Input'!$A$32:$E$1243,MATCH(DATE(RIGHT($A25,4),6,1),'Example 3 Modification Input'!$A$32:$A$1243),5))</f>
        <v>0</v>
      </c>
      <c r="C25" s="16">
        <f>SUM(INDEX('Example 3 Modification Input'!$A$32:$E$1243,MATCH(DATE(LEFT($A25,4),7,1),'Example 3 Modification Input'!$A$32:$A$1243),4):INDEX('Example 3 Modification Input'!$A$32:$E$1243,MATCH(DATE(RIGHT($A25,4),6,1),'Example 3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3 Modification Input'!$A$32:$E$1243,MATCH(DATE(LEFT($A26,4),7,1),'Example 3 Modification Input'!$A$32:$A$1243),5):INDEX('Example 3 Modification Input'!$A$32:$E$1243,MATCH(DATE(RIGHT($A26,4),6,1),'Example 3 Modification Input'!$A$32:$A$1243),5))</f>
        <v>0</v>
      </c>
      <c r="C26" s="16">
        <f>SUM(INDEX('Example 3 Modification Input'!$A$32:$E$1243,MATCH(DATE(LEFT($A26,4),7,1),'Example 3 Modification Input'!$A$32:$A$1243),4):INDEX('Example 3 Modification Input'!$A$32:$E$1243,MATCH(DATE(RIGHT($A26,4),6,1),'Example 3 Modification Input'!$A$32:$A$1243),4))</f>
        <v>0</v>
      </c>
    </row>
    <row r="27" spans="1:20" ht="22.5" customHeight="1" x14ac:dyDescent="0.25">
      <c r="A27" s="15" t="str">
        <f t="shared" si="0"/>
        <v>2094–2099</v>
      </c>
      <c r="B27" s="16">
        <f>SUM(INDEX('Example 3 Modification Input'!$A$32:$E$1243,MATCH(DATE(LEFT($A27,4),7,1),'Example 3 Modification Input'!$A$32:$A$1243),5):INDEX('Example 3 Modification Input'!$A$32:$E$1243,MATCH(DATE(RIGHT($A27,4),6,1),'Example 3 Modification Input'!$A$32:$A$1243),5))</f>
        <v>0</v>
      </c>
      <c r="C27" s="16">
        <f>SUM(INDEX('Example 3 Modification Input'!$A$32:$E$1243,MATCH(DATE(LEFT($A27,4),7,1),'Example 3 Modification Input'!$A$32:$A$1243),4):INDEX('Example 3 Modification Input'!$A$32:$E$1243,MATCH(DATE(RIGHT($A27,4),6,1),'Example 3 Modification Input'!$A$32:$A$1243),4))</f>
        <v>0</v>
      </c>
    </row>
    <row r="28" spans="1:20" ht="22.5" customHeight="1" x14ac:dyDescent="0.25">
      <c r="A28" s="15" t="str">
        <f t="shared" si="0"/>
        <v>2099–2104</v>
      </c>
      <c r="B28" s="16">
        <f>SUM(INDEX('Example 3 Modification Input'!$A$32:$E$1243,MATCH(DATE(LEFT($A28,4),7,1),'Example 3 Modification Input'!$A$32:$A$1243),5):INDEX('Example 3 Modification Input'!$A$32:$E$1243,MATCH(DATE(RIGHT($A28,4),6,1),'Example 3 Modification Input'!$A$32:$A$1243),5))</f>
        <v>0</v>
      </c>
      <c r="C28" s="16">
        <f>SUM(INDEX('Example 3 Modification Input'!$A$32:$E$1243,MATCH(DATE(LEFT($A28,4),7,1),'Example 3 Modification Input'!$A$32:$A$1243),4):INDEX('Example 3 Modification Input'!$A$32:$E$1243,MATCH(DATE(RIGHT($A28,4),6,1),'Example 3 Modification Input'!$A$32:$A$1243),4))</f>
        <v>0</v>
      </c>
    </row>
    <row r="29" spans="1:20" ht="22.5" customHeight="1" x14ac:dyDescent="0.25">
      <c r="A29" s="15" t="str">
        <f>LEFT(A28,4)+5&amp;"–"&amp;RIGHT(A28,4)+5</f>
        <v>2104–2109</v>
      </c>
      <c r="B29" s="16">
        <f>SUM(INDEX('Example 3 Modification Input'!$A$32:$E$1243,MATCH(DATE(LEFT($A29,4),7,1),'Example 3 Modification Input'!$A$32:$A$1243),5):INDEX('Example 3 Modification Input'!$A$32:$E$1243,MATCH(DATE(RIGHT($A29,4),6,1),'Example 3 Modification Input'!$A$32:$A$1243),5))</f>
        <v>0</v>
      </c>
      <c r="C29" s="16">
        <f>SUM(INDEX('Example 3 Modification Input'!$A$32:$E$1243,MATCH(DATE(LEFT($A29,4),7,1),'Example 3 Modification Input'!$A$32:$A$1243),4):INDEX('Example 3 Modification Input'!$A$32:$E$1243,MATCH(DATE(RIGHT($A29,4),6,1),'Example 3 Modification Input'!$A$32:$A$1243),4))</f>
        <v>0</v>
      </c>
    </row>
    <row r="30" spans="1:20" ht="22.5" customHeight="1" x14ac:dyDescent="0.25">
      <c r="A30" s="15" t="str">
        <f>LEFT(A29,4)+5&amp;"–"&amp;RIGHT(A29,4)+5</f>
        <v>2109–2114</v>
      </c>
      <c r="B30" s="16">
        <f>SUM(INDEX('Example 3 Modification Input'!$A$32:$E$1243,MATCH(DATE(LEFT($A30,4),7,1),'Example 3 Modification Input'!$A$32:$A$1243),5):INDEX('Example 3 Modification Input'!$A$32:$E$1243,MATCH(DATE(RIGHT($A30,4),6,1),'Example 3 Modification Input'!$A$32:$A$1243),5))</f>
        <v>0</v>
      </c>
      <c r="C30" s="16">
        <f>SUM(INDEX('Example 3 Modification Input'!$A$32:$E$1243,MATCH(DATE(LEFT($A30,4),7,1),'Example 3 Modification Input'!$A$32:$A$1243),4):INDEX('Example 3 Modification Input'!$A$32:$E$1243,MATCH(DATE(RIGHT($A30,4),6,1),'Example 3 Modification Input'!$A$32:$A$1243),4))</f>
        <v>0</v>
      </c>
    </row>
    <row r="31" spans="1:20" ht="22.5" customHeight="1" x14ac:dyDescent="0.25">
      <c r="A31" s="15" t="str">
        <f>LEFT(A30,4)+5&amp;"–"&amp;RIGHT(A30,4)+5</f>
        <v>2114–2119</v>
      </c>
      <c r="B31" s="16">
        <f>SUM(INDEX('Example 3 Modification Input'!$A$32:$E$1243,MATCH(DATE(LEFT($A31,4),7,1),'Example 3 Modification Input'!$A$32:$A$1243),5):INDEX('Example 3 Modification Input'!$A$32:$E$1243,MATCH(DATE(RIGHT($A31,4),6,1),'Example 3 Modification Input'!$A$32:$A$1243),5))</f>
        <v>0</v>
      </c>
      <c r="C31" s="16">
        <f>SUM(INDEX('Example 3 Modification Input'!$A$32:$E$1243,MATCH(DATE(LEFT($A31,4),7,1),'Example 3 Modification Input'!$A$32:$A$1243),4):INDEX('Example 3 Modification Input'!$A$32:$E$1243,MATCH(DATE(RIGHT($A31,4),6,1),'Example 3 Modification Input'!$A$32:$A$1243),4))</f>
        <v>0</v>
      </c>
    </row>
    <row r="32" spans="1:20" ht="22.5" customHeight="1" x14ac:dyDescent="0.25">
      <c r="A32" s="15" t="str">
        <f>LEFT(A31,4)+5&amp;"–"&amp;RIGHT(A31,4)+5</f>
        <v>2119–2124</v>
      </c>
      <c r="B32" s="16">
        <f>SUM(INDEX('Example 3 Modification Input'!$A$32:$E$1243,MATCH(DATE(LEFT($A32,4),7,1),'Example 3 Modification Input'!$A$32:$A$1243),5):INDEX('Example 3 Modification Input'!$A$32:$E$1243,MATCH(DATE(RIGHT($A32,4),6,1),'Example 3 Modification Input'!$A$32:$A$1243),5))</f>
        <v>0</v>
      </c>
      <c r="C32" s="16">
        <f>SUM(INDEX('Example 3 Modification Input'!$A$32:$E$1243,MATCH(DATE(LEFT($A32,4),7,1),'Example 3 Modification Input'!$A$32:$A$1243),4):INDEX('Example 3 Modification Input'!$A$32:$E$1243,MATCH(DATE(RIGHT($A32,4),6,1),'Example 3 Modification Input'!$A$32:$A$1243),4))</f>
        <v>0</v>
      </c>
    </row>
    <row r="33" ht="22.5" customHeight="1" x14ac:dyDescent="0.2"/>
    <row r="35" ht="15" customHeight="1" x14ac:dyDescent="0.2"/>
    <row r="37" ht="35.25" customHeight="1" x14ac:dyDescent="0.2"/>
  </sheetData>
  <sheetProtection sheet="1" formatColumns="0" formatRows="0" insertRows="0" insertHyperlinks="0"/>
  <mergeCells count="8">
    <mergeCell ref="A7:B7"/>
    <mergeCell ref="E7:E8"/>
    <mergeCell ref="E10:E12"/>
    <mergeCell ref="A1:E1"/>
    <mergeCell ref="A3:B3"/>
    <mergeCell ref="A4:B4"/>
    <mergeCell ref="E4:E5"/>
    <mergeCell ref="A5:B5"/>
  </mergeCells>
  <dataValidations count="2">
    <dataValidation operator="lessThan" allowBlank="1" showInputMessage="1" showErrorMessage="1" sqref="F1:G2 A1:A2 H1:XFD6 A7:C32" xr:uid="{7F156B79-048F-4FBA-8FAC-5A15F4800E60}"/>
    <dataValidation type="textLength" operator="lessThan" allowBlank="1" showInputMessage="1" showErrorMessage="1" sqref="A33:C1048576" xr:uid="{068D7CC4-9ADE-46D6-ABD2-AE0019504B53}">
      <formula1>0</formula1>
    </dataValidation>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4D03366-4B13-4FFB-9330-DFFE06351E6B}">
          <x14:formula1>
            <xm:f>'Drop-down menus'!$M$1:$M$2</xm:f>
          </x14:formula1>
          <xm:sqref>E6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73777-3546-453B-BF8C-F9606C6FF9C0}">
  <sheetPr>
    <tabColor theme="5" tint="-0.249977111117893"/>
    <pageSetUpPr fitToPage="1"/>
  </sheetPr>
  <dimension ref="A1:U1239"/>
  <sheetViews>
    <sheetView zoomScale="75" zoomScaleNormal="75" workbookViewId="0">
      <selection activeCell="I15" sqref="I15"/>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7.28515625" style="84" customWidth="1"/>
    <col min="8" max="9" width="27.28515625"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56" t="s">
        <v>1553</v>
      </c>
      <c r="B1" s="356"/>
      <c r="C1" s="356"/>
      <c r="D1" s="356"/>
      <c r="E1" s="356"/>
      <c r="F1" s="356"/>
    </row>
    <row r="2" spans="1:21" ht="45" customHeight="1" x14ac:dyDescent="0.2">
      <c r="A2" s="254" t="s">
        <v>1507</v>
      </c>
      <c r="B2" s="254"/>
      <c r="C2" s="254"/>
      <c r="D2" s="254"/>
      <c r="E2" s="254"/>
      <c r="F2" s="254"/>
    </row>
    <row r="3" spans="1:21" ht="35.25" customHeight="1" x14ac:dyDescent="0.25">
      <c r="A3" s="255" t="s">
        <v>1554</v>
      </c>
      <c r="B3" s="256"/>
      <c r="C3" s="256"/>
      <c r="D3" s="256"/>
      <c r="E3" s="256"/>
      <c r="F3" s="256"/>
      <c r="G3" s="122"/>
      <c r="H3" s="122"/>
      <c r="I3" s="122"/>
      <c r="J3" s="94"/>
      <c r="K3" s="94"/>
      <c r="L3" s="94"/>
      <c r="M3" s="94"/>
      <c r="N3" s="94"/>
      <c r="O3" s="95"/>
      <c r="P3" s="31"/>
      <c r="Q3" s="31"/>
      <c r="R3" s="31"/>
      <c r="S3" s="31"/>
      <c r="U3" s="33"/>
    </row>
    <row r="4" spans="1:21" ht="33.75" customHeight="1" x14ac:dyDescent="0.25">
      <c r="A4" s="257" t="s">
        <v>33</v>
      </c>
      <c r="B4" s="258"/>
      <c r="C4" s="258"/>
      <c r="D4" s="258"/>
      <c r="E4" s="258"/>
      <c r="F4" s="259"/>
      <c r="G4" s="34"/>
      <c r="H4" s="34"/>
      <c r="I4" s="34"/>
      <c r="J4" s="96"/>
    </row>
    <row r="5" spans="1:21" ht="23.25" customHeight="1" x14ac:dyDescent="0.25">
      <c r="A5" s="260" t="s">
        <v>1469</v>
      </c>
      <c r="B5" s="261"/>
      <c r="C5" s="261"/>
      <c r="D5" s="262"/>
      <c r="E5" s="263" t="s">
        <v>1628</v>
      </c>
      <c r="F5" s="264"/>
      <c r="G5" s="35"/>
      <c r="H5" s="35"/>
      <c r="I5" s="35"/>
      <c r="J5" s="109"/>
      <c r="K5" s="97"/>
      <c r="L5" s="97"/>
      <c r="M5" s="97"/>
      <c r="N5" s="97"/>
      <c r="O5" s="98"/>
      <c r="P5" s="36"/>
      <c r="Q5" s="37"/>
      <c r="R5" s="37"/>
    </row>
    <row r="6" spans="1:21" ht="23.25" customHeight="1" x14ac:dyDescent="0.25">
      <c r="A6" s="260" t="s">
        <v>1468</v>
      </c>
      <c r="B6" s="261"/>
      <c r="C6" s="261"/>
      <c r="D6" s="262"/>
      <c r="E6" s="266">
        <v>2.4E-2</v>
      </c>
      <c r="F6" s="267"/>
      <c r="G6" s="38"/>
      <c r="H6" s="38"/>
      <c r="I6" s="38"/>
      <c r="J6" s="109"/>
      <c r="O6" s="92"/>
      <c r="Q6" s="37"/>
      <c r="R6" s="37"/>
    </row>
    <row r="7" spans="1:21" ht="23.25" hidden="1" customHeight="1" x14ac:dyDescent="0.25">
      <c r="A7" s="260" t="s">
        <v>1449</v>
      </c>
      <c r="B7" s="261"/>
      <c r="C7" s="261"/>
      <c r="D7" s="262"/>
      <c r="E7" s="354" t="s">
        <v>16</v>
      </c>
      <c r="F7" s="355"/>
      <c r="G7" s="39" t="s">
        <v>1450</v>
      </c>
      <c r="H7" s="35"/>
      <c r="I7" s="35"/>
      <c r="O7" s="99"/>
      <c r="P7" s="85"/>
      <c r="Q7" s="37"/>
      <c r="R7" s="37"/>
    </row>
    <row r="8" spans="1:21" ht="23.25" customHeight="1" x14ac:dyDescent="0.25">
      <c r="A8" s="260" t="s">
        <v>1453</v>
      </c>
      <c r="B8" s="261"/>
      <c r="C8" s="261"/>
      <c r="D8" s="262"/>
      <c r="E8" s="263" t="s">
        <v>1547</v>
      </c>
      <c r="F8" s="264"/>
      <c r="G8" s="39"/>
      <c r="H8" s="35"/>
      <c r="I8" s="35"/>
      <c r="O8" s="99"/>
      <c r="P8" s="85"/>
      <c r="Q8" s="37"/>
      <c r="R8" s="37"/>
    </row>
    <row r="9" spans="1:21" ht="23.25" customHeight="1" x14ac:dyDescent="0.25">
      <c r="A9" s="260" t="s">
        <v>1448</v>
      </c>
      <c r="B9" s="261"/>
      <c r="C9" s="261"/>
      <c r="D9" s="262"/>
      <c r="E9" s="277" t="s">
        <v>1548</v>
      </c>
      <c r="F9" s="278"/>
      <c r="G9" s="38"/>
      <c r="H9" s="40"/>
      <c r="I9" s="40"/>
      <c r="O9" s="92"/>
      <c r="Q9" s="37"/>
      <c r="R9" s="37"/>
    </row>
    <row r="10" spans="1:21" ht="23.25" customHeight="1" x14ac:dyDescent="0.25">
      <c r="A10" s="260" t="s">
        <v>1467</v>
      </c>
      <c r="B10" s="261"/>
      <c r="C10" s="261"/>
      <c r="D10" s="262"/>
      <c r="E10" s="270">
        <v>4321</v>
      </c>
      <c r="F10" s="271"/>
      <c r="G10" s="40"/>
      <c r="H10" s="40"/>
      <c r="I10" s="40"/>
      <c r="O10" s="92"/>
      <c r="R10" s="37"/>
    </row>
    <row r="11" spans="1:21" ht="23.25" customHeight="1" x14ac:dyDescent="0.25">
      <c r="A11" s="260" t="s">
        <v>34</v>
      </c>
      <c r="B11" s="261"/>
      <c r="C11" s="261"/>
      <c r="D11" s="262"/>
      <c r="E11" s="270" t="s">
        <v>11</v>
      </c>
      <c r="F11" s="271"/>
      <c r="G11" s="123"/>
      <c r="H11" s="166"/>
      <c r="I11" s="166"/>
      <c r="O11" s="92"/>
      <c r="R11" s="37"/>
    </row>
    <row r="12" spans="1:21"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166"/>
      <c r="I12" s="166"/>
      <c r="O12" s="92"/>
      <c r="R12" s="37"/>
    </row>
    <row r="13" spans="1:21" ht="23.25" customHeight="1" x14ac:dyDescent="0.25">
      <c r="A13" s="260" t="s">
        <v>1555</v>
      </c>
      <c r="B13" s="261"/>
      <c r="C13" s="261"/>
      <c r="D13" s="262"/>
      <c r="E13" s="350">
        <v>44747</v>
      </c>
      <c r="F13" s="351"/>
      <c r="G13" s="35"/>
      <c r="H13" s="35"/>
      <c r="I13" s="35"/>
      <c r="J13" s="167" t="s">
        <v>1556</v>
      </c>
      <c r="K13" s="168">
        <v>44744</v>
      </c>
      <c r="L13" s="169" t="str">
        <f>IF(OR($E$13&gt;=$K$13,$E$13=""),"Yes","No")</f>
        <v>Yes</v>
      </c>
      <c r="O13" s="92"/>
      <c r="R13" s="37"/>
    </row>
    <row r="14" spans="1:21" ht="23.25" customHeight="1" x14ac:dyDescent="0.2">
      <c r="A14" s="284" t="s">
        <v>31</v>
      </c>
      <c r="B14" s="311"/>
      <c r="C14" s="311"/>
      <c r="D14" s="312"/>
      <c r="E14" s="352">
        <f t="array" ref="E14">INDEX(A27:C1238,MATCH(FALSE,ISBLANK(C27:C1238),0),0)</f>
        <v>44743</v>
      </c>
      <c r="F14" s="353"/>
      <c r="G14" s="170"/>
      <c r="H14" s="170"/>
      <c r="I14" s="170"/>
      <c r="O14" s="92"/>
      <c r="Q14" s="83"/>
    </row>
    <row r="15" spans="1:21" ht="23.25" customHeight="1" x14ac:dyDescent="0.25">
      <c r="A15" s="260" t="s">
        <v>29</v>
      </c>
      <c r="B15" s="261"/>
      <c r="C15" s="261"/>
      <c r="D15" s="262"/>
      <c r="E15" s="289" t="s">
        <v>6</v>
      </c>
      <c r="F15" s="290"/>
      <c r="G15" s="43"/>
      <c r="H15" s="237"/>
      <c r="I15" s="44"/>
      <c r="O15" s="92"/>
    </row>
    <row r="16" spans="1:21" ht="23.25" customHeight="1" x14ac:dyDescent="0.2">
      <c r="A16" s="284" t="s">
        <v>1557</v>
      </c>
      <c r="B16" s="311"/>
      <c r="C16" s="311"/>
      <c r="D16" s="312"/>
      <c r="E16" s="348">
        <f>IF(E15="Beginning",ABS(NPV(E6/12,INDEX(A27:B1238,MATCH(E14,A27:A1238,0),2):$B$1238))*(1+E6/12),ABS(NPV(E6/12,INDEX(A27:B1238,MATCH(E14,A27:A1238,0),2):$B$1238)))</f>
        <v>102532.10055851679</v>
      </c>
      <c r="F16" s="349"/>
      <c r="G16" s="171"/>
      <c r="H16" s="171"/>
      <c r="I16" s="171"/>
      <c r="J16" s="105" t="s">
        <v>1476</v>
      </c>
      <c r="K16" s="105" t="s">
        <v>1477</v>
      </c>
      <c r="L16" s="106" t="s">
        <v>1478</v>
      </c>
      <c r="M16" s="106" t="s">
        <v>1479</v>
      </c>
      <c r="N16" s="106" t="s">
        <v>1480</v>
      </c>
      <c r="O16" s="92"/>
      <c r="Q16" s="37"/>
      <c r="R16" s="37"/>
    </row>
    <row r="17" spans="1:19" ht="23.25" customHeight="1" x14ac:dyDescent="0.25">
      <c r="A17" s="344" t="s">
        <v>1558</v>
      </c>
      <c r="B17" s="345"/>
      <c r="C17" s="345"/>
      <c r="D17" s="346"/>
      <c r="E17" s="347">
        <v>0</v>
      </c>
      <c r="F17" s="298"/>
      <c r="G17" s="171"/>
      <c r="H17" s="171"/>
      <c r="I17" s="171"/>
      <c r="J17" s="107" t="str">
        <f>LEFT('Example 3 Original Output'!$E$7,4)-1&amp;"–"&amp;RIGHT('Example 3 Original Output'!$E$7,4)-1</f>
        <v>2022–2023</v>
      </c>
      <c r="K17" s="108">
        <f>DATE(RIGHT(J17,4),6,1)</f>
        <v>45078</v>
      </c>
      <c r="L17" s="90">
        <f>(ROUND(SUMIFS($F$27:$F$1238,$A$27:$A$1238,$K$17),2))</f>
        <v>69032.75</v>
      </c>
      <c r="M17" s="90">
        <f>IF(AND('Example 3 Original Output'!$E$7&gt;'Example 3 Original Input'!$J$20,'Example 3 Original Output'!$E$7&lt;='Example 3 Original Input'!$L$20),SUMIFS($H$27:$H$1238,$A$27:$A$1238,$K$17),0)</f>
        <v>34177.366852838939</v>
      </c>
      <c r="N17" s="90">
        <f>IF(AND($J$17&gt;=$J$20,$J$17&lt;$L$20),$E$19,0)</f>
        <v>102532.10055851679</v>
      </c>
      <c r="O17" s="98"/>
      <c r="P17" s="36"/>
      <c r="Q17" s="37"/>
      <c r="R17" s="37"/>
    </row>
    <row r="18" spans="1:19" ht="23.25" customHeight="1" x14ac:dyDescent="0.25">
      <c r="A18" s="344" t="s">
        <v>1559</v>
      </c>
      <c r="B18" s="345"/>
      <c r="C18" s="345"/>
      <c r="D18" s="346"/>
      <c r="E18" s="347">
        <v>0</v>
      </c>
      <c r="F18" s="298"/>
      <c r="G18" s="171"/>
      <c r="H18" s="171"/>
      <c r="I18" s="171"/>
      <c r="O18" s="98"/>
      <c r="P18" s="36"/>
      <c r="Q18" s="37"/>
      <c r="R18" s="37"/>
    </row>
    <row r="19" spans="1:19" ht="23.25" customHeight="1" x14ac:dyDescent="0.2">
      <c r="A19" s="284" t="s">
        <v>1560</v>
      </c>
      <c r="B19" s="311"/>
      <c r="C19" s="311"/>
      <c r="D19" s="312"/>
      <c r="E19" s="302">
        <f>E16+E18+E17</f>
        <v>102532.10055851679</v>
      </c>
      <c r="F19" s="283"/>
      <c r="G19" s="171"/>
      <c r="H19" s="171"/>
      <c r="I19" s="171"/>
      <c r="J19" s="86" t="s">
        <v>1481</v>
      </c>
      <c r="K19" s="86" t="s">
        <v>1482</v>
      </c>
      <c r="L19" s="86" t="s">
        <v>1475</v>
      </c>
      <c r="M19" s="86" t="s">
        <v>1483</v>
      </c>
      <c r="O19" s="98"/>
      <c r="P19" s="36"/>
      <c r="Q19" s="37"/>
      <c r="R19" s="37"/>
    </row>
    <row r="20" spans="1:19" ht="23.25" customHeight="1" x14ac:dyDescent="0.25">
      <c r="A20" s="284" t="s">
        <v>1561</v>
      </c>
      <c r="B20" s="311"/>
      <c r="C20" s="311"/>
      <c r="D20" s="312"/>
      <c r="E20" s="287" t="s">
        <v>1455</v>
      </c>
      <c r="F20" s="288"/>
      <c r="G20" s="46"/>
      <c r="H20" s="47"/>
      <c r="I20" s="47"/>
      <c r="J20" s="87" t="str">
        <f>IF(OR(MONTH($E$14)=1,MONTH($E$14)=2,MONTH($E$14)=3,MONTH($E$14)=4,MONTH($E$14)=5,MONTH($E$14)=6),YEAR($E$14)-1&amp;"–"&amp;YEAR($E$14),YEAR($E$14)&amp;"–"&amp;YEAR($E$14)+1)</f>
        <v>2022–2023</v>
      </c>
      <c r="K20" s="88">
        <f>EDATE($E$14,+($E$22-1))</f>
        <v>45809</v>
      </c>
      <c r="L20" s="87" t="str">
        <f>IF(OR(MONTH($K$20)=1,MONTH($K$20)=2,MONTH($K$20)=3,MONTH($K$20)=4,MONTH($K$20)=5,MONTH($K$20)=6),YEAR($K$20)-1&amp;"–"&amp;YEAR($K$20),YEAR($K$20)&amp;"–"&amp;YEAR($K$20)+1)</f>
        <v>2024–2025</v>
      </c>
      <c r="M20" s="89">
        <f>IF($L$20='Example 3 Original Output'!$E$7,$E$19,0)</f>
        <v>0</v>
      </c>
      <c r="O20" s="98"/>
      <c r="P20" s="36"/>
      <c r="Q20" s="37"/>
      <c r="R20" s="37"/>
    </row>
    <row r="21" spans="1:19" ht="23.25" customHeight="1" x14ac:dyDescent="0.2">
      <c r="A21" s="284" t="s">
        <v>1562</v>
      </c>
      <c r="B21" s="311"/>
      <c r="C21" s="311"/>
      <c r="D21" s="312"/>
      <c r="E21" s="342">
        <f>IF(E20="Subscription-Based Information Technology Arrangements",10*12,"0")</f>
        <v>120</v>
      </c>
      <c r="F21" s="343"/>
      <c r="G21" s="172"/>
      <c r="H21" s="172"/>
      <c r="I21" s="172"/>
      <c r="O21" s="98"/>
      <c r="P21" s="36"/>
      <c r="Q21" s="37"/>
      <c r="R21" s="37"/>
    </row>
    <row r="22" spans="1:19" ht="23.25" customHeight="1" x14ac:dyDescent="0.2">
      <c r="A22" s="284" t="s">
        <v>1563</v>
      </c>
      <c r="B22" s="311"/>
      <c r="C22" s="311"/>
      <c r="D22" s="312"/>
      <c r="E22" s="342">
        <f>ROUND(COUNTIF(C27:C1238,"&lt;&gt;"&amp;""),1)</f>
        <v>36</v>
      </c>
      <c r="F22" s="343"/>
      <c r="G22" s="172"/>
      <c r="H22" s="172"/>
      <c r="I22" s="172"/>
    </row>
    <row r="23" spans="1:19" ht="23.25" customHeight="1" x14ac:dyDescent="0.25">
      <c r="A23" s="284" t="s">
        <v>1564</v>
      </c>
      <c r="B23" s="311"/>
      <c r="C23" s="311"/>
      <c r="D23" s="312"/>
      <c r="E23" s="313">
        <f>IF(E21&lt;E22,E21,E22)</f>
        <v>36</v>
      </c>
      <c r="F23" s="314"/>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99" t="s">
        <v>1565</v>
      </c>
      <c r="B25" s="300"/>
      <c r="C25" s="300"/>
      <c r="D25" s="300"/>
      <c r="E25" s="300"/>
      <c r="F25" s="300"/>
      <c r="G25" s="300"/>
      <c r="H25" s="300"/>
      <c r="I25" s="301"/>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-35000</v>
      </c>
      <c r="C27" s="158">
        <v>35000</v>
      </c>
      <c r="D27" s="60">
        <f>IF(C27&lt;&gt;"",IF(E15="Beginning",0,$E$16*($E$6/12)),0)</f>
        <v>0</v>
      </c>
      <c r="E27" s="178">
        <f t="shared" ref="E27:E90" si="0">C27-D27</f>
        <v>35000</v>
      </c>
      <c r="F27" s="60">
        <f>IF(C27&lt;&gt;"",$E$16-E27,0)</f>
        <v>67532.100558516788</v>
      </c>
      <c r="G27" s="60">
        <f>IF(C27&lt;&gt;"",$E$19/$E$23,0)</f>
        <v>2848.1139044032443</v>
      </c>
      <c r="H27" s="60">
        <f>IF(C27&lt;&gt;"",G27,0)</f>
        <v>2848.1139044032443</v>
      </c>
      <c r="I27" s="60">
        <f>IF(C27&lt;&gt;"",$E$19-H27,0)</f>
        <v>99683.986654113542</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v>0</v>
      </c>
      <c r="D28" s="60">
        <f t="shared" ref="D28:D91" si="2">IF(C28="",0,IF($E$15="Beginning",IF(C27&lt;&gt;"",$F27*$E$6/12,0),IF(C27&lt;&gt;"",$F27*$E$6/12,$E$16*$E$6/12)))</f>
        <v>135.06420111703358</v>
      </c>
      <c r="E28" s="178">
        <f t="shared" si="0"/>
        <v>-135.06420111703358</v>
      </c>
      <c r="F28" s="60">
        <f t="shared" ref="F28:F91" si="3">IF(C28="",0,IF(C27="",$E$16-E28,IF(C28&lt;&gt;"",F27-E28)))</f>
        <v>67667.164759633815</v>
      </c>
      <c r="G28" s="60">
        <f>IF(AND(C28&lt;&gt;"",G27&lt;E$19),$E$19/$E$23,0)</f>
        <v>2848.1139044032443</v>
      </c>
      <c r="H28" s="60">
        <f t="shared" ref="H28:H91" si="4">IF(C28&lt;&gt;"",G28+H27,0)</f>
        <v>5696.2278088064886</v>
      </c>
      <c r="I28" s="60">
        <f>IF(C28&lt;&gt;"",$E$19-H28,0)</f>
        <v>96835.872749710295</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v>0</v>
      </c>
      <c r="D29" s="60">
        <f t="shared" si="2"/>
        <v>135.33432951926764</v>
      </c>
      <c r="E29" s="178">
        <f t="shared" si="0"/>
        <v>-135.33432951926764</v>
      </c>
      <c r="F29" s="60">
        <f t="shared" si="3"/>
        <v>67802.499089153076</v>
      </c>
      <c r="G29" s="60">
        <f>IF(AND(C29&lt;&gt;"",SUM(G$27:G28)&lt;E$19),$E$19/$E$23,0)</f>
        <v>2848.1139044032443</v>
      </c>
      <c r="H29" s="60">
        <f t="shared" si="4"/>
        <v>8544.3417132097329</v>
      </c>
      <c r="I29" s="60">
        <f t="shared" ref="I29:I92" si="6">IF(C29&lt;&gt;"",$E$19-H29,0)</f>
        <v>93987.758845307049</v>
      </c>
      <c r="J29" s="92" t="str">
        <f t="shared" si="5"/>
        <v>2022–2023</v>
      </c>
      <c r="Q29" s="61"/>
    </row>
    <row r="30" spans="1:19" ht="20.25" customHeight="1" x14ac:dyDescent="0.2">
      <c r="A30" s="176">
        <v>44835</v>
      </c>
      <c r="B30" s="177">
        <f t="shared" si="1"/>
        <v>0</v>
      </c>
      <c r="C30" s="158">
        <v>0</v>
      </c>
      <c r="D30" s="60">
        <f t="shared" si="2"/>
        <v>135.60499817830615</v>
      </c>
      <c r="E30" s="178">
        <f t="shared" si="0"/>
        <v>-135.60499817830615</v>
      </c>
      <c r="F30" s="60">
        <f t="shared" si="3"/>
        <v>67938.104087331376</v>
      </c>
      <c r="G30" s="60">
        <f>IF(AND(C30&lt;&gt;"",SUM(G$27:G29)&lt;E$19),$E$19/$E$23,0)</f>
        <v>2848.1139044032443</v>
      </c>
      <c r="H30" s="60">
        <f t="shared" si="4"/>
        <v>11392.455617612977</v>
      </c>
      <c r="I30" s="60">
        <f t="shared" si="6"/>
        <v>91139.644940903818</v>
      </c>
      <c r="J30" s="92" t="str">
        <f t="shared" si="5"/>
        <v>2022–2023</v>
      </c>
      <c r="Q30" s="61"/>
    </row>
    <row r="31" spans="1:19" ht="20.25" customHeight="1" x14ac:dyDescent="0.2">
      <c r="A31" s="176">
        <v>44866</v>
      </c>
      <c r="B31" s="177">
        <f t="shared" si="1"/>
        <v>0</v>
      </c>
      <c r="C31" s="158">
        <v>0</v>
      </c>
      <c r="D31" s="60">
        <f t="shared" si="2"/>
        <v>135.87620817466276</v>
      </c>
      <c r="E31" s="178">
        <f t="shared" si="0"/>
        <v>-135.87620817466276</v>
      </c>
      <c r="F31" s="60">
        <f t="shared" si="3"/>
        <v>68073.980295506044</v>
      </c>
      <c r="G31" s="60">
        <f>IF(AND(C31&lt;&gt;"",SUM(G$27:G30)&lt;E$19),$E$19/$E$23,0)</f>
        <v>2848.1139044032443</v>
      </c>
      <c r="H31" s="60">
        <f t="shared" si="4"/>
        <v>14240.569522016222</v>
      </c>
      <c r="I31" s="60">
        <f t="shared" si="6"/>
        <v>88291.531036500572</v>
      </c>
      <c r="J31" s="92" t="str">
        <f t="shared" si="5"/>
        <v>2022–2023</v>
      </c>
      <c r="L31" s="102"/>
      <c r="N31" s="101"/>
      <c r="Q31" s="61"/>
    </row>
    <row r="32" spans="1:19" ht="20.25" customHeight="1" x14ac:dyDescent="0.2">
      <c r="A32" s="176">
        <v>44896</v>
      </c>
      <c r="B32" s="177">
        <f t="shared" si="1"/>
        <v>0</v>
      </c>
      <c r="C32" s="158">
        <v>0</v>
      </c>
      <c r="D32" s="60">
        <f t="shared" si="2"/>
        <v>136.14796059101209</v>
      </c>
      <c r="E32" s="178">
        <f t="shared" si="0"/>
        <v>-136.14796059101209</v>
      </c>
      <c r="F32" s="60">
        <f t="shared" si="3"/>
        <v>68210.128256097058</v>
      </c>
      <c r="G32" s="60">
        <f>IF(AND(C32&lt;&gt;"",SUM(G$27:G31)&lt;E$19),$E$19/$E$23,0)</f>
        <v>2848.1139044032443</v>
      </c>
      <c r="H32" s="60">
        <f t="shared" si="4"/>
        <v>17088.683426419466</v>
      </c>
      <c r="I32" s="60">
        <f t="shared" si="6"/>
        <v>85443.417132097326</v>
      </c>
      <c r="J32" s="92" t="str">
        <f t="shared" si="5"/>
        <v>2022–2023</v>
      </c>
      <c r="N32" s="101"/>
    </row>
    <row r="33" spans="1:18" ht="20.25" customHeight="1" x14ac:dyDescent="0.25">
      <c r="A33" s="176">
        <v>44927</v>
      </c>
      <c r="B33" s="177">
        <f t="shared" si="1"/>
        <v>0</v>
      </c>
      <c r="C33" s="158">
        <v>0</v>
      </c>
      <c r="D33" s="60">
        <f t="shared" si="2"/>
        <v>136.42025651219413</v>
      </c>
      <c r="E33" s="178">
        <f t="shared" si="0"/>
        <v>-136.42025651219413</v>
      </c>
      <c r="F33" s="60">
        <f t="shared" si="3"/>
        <v>68346.548512609254</v>
      </c>
      <c r="G33" s="60">
        <f>IF(AND(C33&lt;&gt;"",SUM(G$27:G32)&lt;E$19),$E$19/$E$23,0)</f>
        <v>2848.1139044032443</v>
      </c>
      <c r="H33" s="60">
        <f t="shared" si="4"/>
        <v>19936.797330822708</v>
      </c>
      <c r="I33" s="60">
        <f t="shared" si="6"/>
        <v>82595.303227694079</v>
      </c>
      <c r="J33" s="92" t="str">
        <f t="shared" si="5"/>
        <v>2022–2023</v>
      </c>
      <c r="N33" s="101"/>
      <c r="O33" s="224" t="s">
        <v>1566</v>
      </c>
      <c r="P33" s="161"/>
      <c r="Q33" s="161"/>
    </row>
    <row r="34" spans="1:18" ht="20.25" customHeight="1" x14ac:dyDescent="0.25">
      <c r="A34" s="176">
        <v>44958</v>
      </c>
      <c r="B34" s="177">
        <f t="shared" si="1"/>
        <v>0</v>
      </c>
      <c r="C34" s="158">
        <v>0</v>
      </c>
      <c r="D34" s="60">
        <f t="shared" si="2"/>
        <v>136.69309702521852</v>
      </c>
      <c r="E34" s="178">
        <f t="shared" si="0"/>
        <v>-136.69309702521852</v>
      </c>
      <c r="F34" s="60">
        <f t="shared" si="3"/>
        <v>68483.241609634468</v>
      </c>
      <c r="G34" s="60">
        <f>IF(AND(C34&lt;&gt;"",SUM(G$27:G33)&lt;E$19),$E$19/$E$23,0)</f>
        <v>2848.1139044032443</v>
      </c>
      <c r="H34" s="60">
        <f t="shared" si="4"/>
        <v>22784.911235225954</v>
      </c>
      <c r="I34" s="60">
        <f t="shared" si="6"/>
        <v>79747.189323290833</v>
      </c>
      <c r="J34" s="92" t="str">
        <f t="shared" si="5"/>
        <v>2022–2023</v>
      </c>
      <c r="N34" s="101"/>
      <c r="O34" s="183" t="s">
        <v>1570</v>
      </c>
      <c r="P34" s="185">
        <f>H38</f>
        <v>34177.366852838939</v>
      </c>
      <c r="Q34" s="161" t="s">
        <v>63</v>
      </c>
    </row>
    <row r="35" spans="1:18" ht="20.25" customHeight="1" x14ac:dyDescent="0.25">
      <c r="A35" s="176">
        <v>44986</v>
      </c>
      <c r="B35" s="177">
        <f t="shared" si="1"/>
        <v>0</v>
      </c>
      <c r="C35" s="158">
        <v>0</v>
      </c>
      <c r="D35" s="60">
        <f t="shared" si="2"/>
        <v>136.96648321926895</v>
      </c>
      <c r="E35" s="178">
        <f t="shared" si="0"/>
        <v>-136.96648321926895</v>
      </c>
      <c r="F35" s="60">
        <f t="shared" si="3"/>
        <v>68620.208092853733</v>
      </c>
      <c r="G35" s="60">
        <f>IF(AND(C35&lt;&gt;"",SUM(G$27:G34)&lt;E$19),$E$19/$E$23,0)</f>
        <v>2848.1139044032443</v>
      </c>
      <c r="H35" s="60">
        <f t="shared" si="4"/>
        <v>25633.025139629201</v>
      </c>
      <c r="I35" s="60">
        <f t="shared" si="6"/>
        <v>76899.075418887587</v>
      </c>
      <c r="J35" s="92" t="str">
        <f t="shared" si="5"/>
        <v>2022–2023</v>
      </c>
      <c r="N35" s="101"/>
      <c r="O35" s="183" t="s">
        <v>1572</v>
      </c>
      <c r="P35" s="185">
        <f>I38</f>
        <v>68354.733705677849</v>
      </c>
      <c r="Q35" s="161" t="s">
        <v>1626</v>
      </c>
      <c r="R35" s="182"/>
    </row>
    <row r="36" spans="1:18" ht="20.25" customHeight="1" x14ac:dyDescent="0.25">
      <c r="A36" s="176">
        <v>45017</v>
      </c>
      <c r="B36" s="177">
        <f t="shared" si="1"/>
        <v>0</v>
      </c>
      <c r="C36" s="158">
        <v>0</v>
      </c>
      <c r="D36" s="60">
        <f t="shared" si="2"/>
        <v>137.24041618570746</v>
      </c>
      <c r="E36" s="178">
        <f t="shared" si="0"/>
        <v>-137.24041618570746</v>
      </c>
      <c r="F36" s="60">
        <f t="shared" si="3"/>
        <v>68757.448509039445</v>
      </c>
      <c r="G36" s="60">
        <f>IF(AND(C36&lt;&gt;"",SUM(G$27:G35)&lt;E$19),$E$19/$E$23,0)</f>
        <v>2848.1139044032443</v>
      </c>
      <c r="H36" s="60">
        <f t="shared" si="4"/>
        <v>28481.139044032447</v>
      </c>
      <c r="I36" s="60">
        <f t="shared" si="6"/>
        <v>74050.961514484341</v>
      </c>
      <c r="J36" s="92" t="str">
        <f t="shared" si="5"/>
        <v>2022–2023</v>
      </c>
      <c r="N36" s="101"/>
      <c r="O36" s="183" t="s">
        <v>1575</v>
      </c>
      <c r="P36" s="225">
        <f>SUM(P34:P35)</f>
        <v>102532.10055851679</v>
      </c>
      <c r="Q36" s="161" t="s">
        <v>1627</v>
      </c>
      <c r="R36" s="185"/>
    </row>
    <row r="37" spans="1:18" ht="20.25" customHeight="1" x14ac:dyDescent="0.2">
      <c r="A37" s="176">
        <v>45047</v>
      </c>
      <c r="B37" s="177">
        <f t="shared" si="1"/>
        <v>0</v>
      </c>
      <c r="C37" s="158">
        <v>0</v>
      </c>
      <c r="D37" s="60">
        <f t="shared" si="2"/>
        <v>137.5148970180789</v>
      </c>
      <c r="E37" s="178">
        <f t="shared" si="0"/>
        <v>-137.5148970180789</v>
      </c>
      <c r="F37" s="60">
        <f t="shared" si="3"/>
        <v>68894.963406057519</v>
      </c>
      <c r="G37" s="60">
        <f>IF(AND(C37&lt;&gt;"",SUM(G$27:G36)&lt;E$19),$E$19/$E$23,0)</f>
        <v>2848.1139044032443</v>
      </c>
      <c r="H37" s="60">
        <f t="shared" si="4"/>
        <v>31329.252948435693</v>
      </c>
      <c r="I37" s="60">
        <f t="shared" si="6"/>
        <v>71202.847610081095</v>
      </c>
      <c r="J37" s="92" t="str">
        <f t="shared" si="5"/>
        <v>2022–2023</v>
      </c>
      <c r="L37" s="103"/>
      <c r="N37" s="101"/>
      <c r="R37" s="161"/>
    </row>
    <row r="38" spans="1:18" ht="20.25" customHeight="1" x14ac:dyDescent="0.2">
      <c r="A38" s="176">
        <v>45078</v>
      </c>
      <c r="B38" s="177">
        <f t="shared" si="1"/>
        <v>0</v>
      </c>
      <c r="C38" s="158">
        <v>0</v>
      </c>
      <c r="D38" s="60">
        <f t="shared" si="2"/>
        <v>137.78992681211506</v>
      </c>
      <c r="E38" s="178">
        <f t="shared" si="0"/>
        <v>-137.78992681211506</v>
      </c>
      <c r="F38" s="216">
        <f t="shared" si="3"/>
        <v>69032.75333286963</v>
      </c>
      <c r="G38" s="179">
        <f>IF(AND(C38&lt;&gt;"",SUM(G$27:G37)&lt;E$19),$E$19/$E$23,0)</f>
        <v>2848.1139044032443</v>
      </c>
      <c r="H38" s="216">
        <f t="shared" si="4"/>
        <v>34177.366852838939</v>
      </c>
      <c r="I38" s="216">
        <f t="shared" si="6"/>
        <v>68354.733705677849</v>
      </c>
      <c r="J38" s="92" t="str">
        <f t="shared" si="5"/>
        <v>2022–2023</v>
      </c>
      <c r="L38" s="103"/>
      <c r="N38" s="101"/>
      <c r="R38" s="161"/>
    </row>
    <row r="39" spans="1:18" ht="20.25" customHeight="1" x14ac:dyDescent="0.2">
      <c r="A39" s="176">
        <v>45108</v>
      </c>
      <c r="B39" s="177">
        <f t="shared" si="1"/>
        <v>-35000</v>
      </c>
      <c r="C39" s="158">
        <v>35000</v>
      </c>
      <c r="D39" s="60">
        <f t="shared" si="2"/>
        <v>138.06550666573926</v>
      </c>
      <c r="E39" s="178">
        <f t="shared" si="0"/>
        <v>34861.934493334258</v>
      </c>
      <c r="F39" s="179">
        <f t="shared" si="3"/>
        <v>34170.818839535372</v>
      </c>
      <c r="G39" s="179">
        <f>IF(AND(C39&lt;&gt;"",SUM(G$27:G38)&lt;E$19),$E$19/$E$23,0)</f>
        <v>2848.1139044032443</v>
      </c>
      <c r="H39" s="179">
        <f t="shared" si="4"/>
        <v>37025.480757242185</v>
      </c>
      <c r="I39" s="60">
        <f t="shared" si="6"/>
        <v>65506.619801274603</v>
      </c>
      <c r="J39" s="92" t="str">
        <f t="shared" si="5"/>
        <v>2023–2024</v>
      </c>
      <c r="L39" s="103"/>
      <c r="N39" s="101"/>
      <c r="R39" s="161"/>
    </row>
    <row r="40" spans="1:18" ht="20.25" customHeight="1" x14ac:dyDescent="0.2">
      <c r="A40" s="176">
        <v>45139</v>
      </c>
      <c r="B40" s="177">
        <f t="shared" si="1"/>
        <v>0</v>
      </c>
      <c r="C40" s="158">
        <v>0</v>
      </c>
      <c r="D40" s="60">
        <f t="shared" si="2"/>
        <v>68.341637679070743</v>
      </c>
      <c r="E40" s="178">
        <f t="shared" si="0"/>
        <v>-68.341637679070743</v>
      </c>
      <c r="F40" s="179">
        <f t="shared" si="3"/>
        <v>34239.160477214442</v>
      </c>
      <c r="G40" s="179">
        <f>IF(AND(C40&lt;&gt;"",SUM(G$27:G39)&lt;E$19),$E$19/$E$23,0)</f>
        <v>2848.1139044032443</v>
      </c>
      <c r="H40" s="179">
        <f t="shared" si="4"/>
        <v>39873.594661645431</v>
      </c>
      <c r="I40" s="60">
        <f t="shared" si="6"/>
        <v>62658.505896871357</v>
      </c>
      <c r="J40" s="92" t="str">
        <f t="shared" si="5"/>
        <v>2023–2024</v>
      </c>
      <c r="L40" s="103"/>
      <c r="N40" s="101"/>
      <c r="R40" s="161"/>
    </row>
    <row r="41" spans="1:18" ht="20.25" customHeight="1" x14ac:dyDescent="0.2">
      <c r="A41" s="176">
        <v>45170</v>
      </c>
      <c r="B41" s="177">
        <f t="shared" si="1"/>
        <v>0</v>
      </c>
      <c r="C41" s="158">
        <v>0</v>
      </c>
      <c r="D41" s="60">
        <f t="shared" si="2"/>
        <v>68.478320954428881</v>
      </c>
      <c r="E41" s="178">
        <f t="shared" si="0"/>
        <v>-68.478320954428881</v>
      </c>
      <c r="F41" s="179">
        <f t="shared" si="3"/>
        <v>34307.638798168868</v>
      </c>
      <c r="G41" s="179">
        <f>IF(AND(C41&lt;&gt;"",SUM(G$27:G40)&lt;E$19),$E$19/$E$23,0)</f>
        <v>2848.1139044032443</v>
      </c>
      <c r="H41" s="179">
        <f t="shared" si="4"/>
        <v>42721.708566048677</v>
      </c>
      <c r="I41" s="60">
        <f t="shared" si="6"/>
        <v>59810.39199246811</v>
      </c>
      <c r="J41" s="92" t="str">
        <f t="shared" si="5"/>
        <v>2023–2024</v>
      </c>
      <c r="L41" s="103"/>
      <c r="N41" s="101"/>
    </row>
    <row r="42" spans="1:18" ht="20.25" customHeight="1" x14ac:dyDescent="0.25">
      <c r="A42" s="176">
        <v>45200</v>
      </c>
      <c r="B42" s="177">
        <f t="shared" si="1"/>
        <v>0</v>
      </c>
      <c r="C42" s="158">
        <v>0</v>
      </c>
      <c r="D42" s="60">
        <f t="shared" si="2"/>
        <v>68.615277596337734</v>
      </c>
      <c r="E42" s="178">
        <f t="shared" si="0"/>
        <v>-68.615277596337734</v>
      </c>
      <c r="F42" s="179">
        <f t="shared" si="3"/>
        <v>34376.254075765202</v>
      </c>
      <c r="G42" s="179">
        <f>IF(AND(C42&lt;&gt;"",SUM(G$27:G41)&lt;E$19),$E$19/$E$23,0)</f>
        <v>2848.1139044032443</v>
      </c>
      <c r="H42" s="179">
        <f t="shared" si="4"/>
        <v>45569.822470451923</v>
      </c>
      <c r="I42" s="60">
        <f t="shared" si="6"/>
        <v>56962.278088064864</v>
      </c>
      <c r="J42" s="92" t="str">
        <f t="shared" si="5"/>
        <v>2023–2024</v>
      </c>
      <c r="L42" s="103"/>
      <c r="N42" s="101"/>
      <c r="O42" s="180"/>
      <c r="P42" s="181"/>
      <c r="Q42" s="182"/>
      <c r="R42" s="182"/>
    </row>
    <row r="43" spans="1:18" ht="20.25" customHeight="1" x14ac:dyDescent="0.25">
      <c r="A43" s="176">
        <v>45231</v>
      </c>
      <c r="B43" s="177">
        <f t="shared" si="1"/>
        <v>0</v>
      </c>
      <c r="C43" s="158">
        <v>0</v>
      </c>
      <c r="D43" s="60">
        <f t="shared" si="2"/>
        <v>68.752508151530407</v>
      </c>
      <c r="E43" s="178">
        <f t="shared" si="0"/>
        <v>-68.752508151530407</v>
      </c>
      <c r="F43" s="179">
        <f t="shared" si="3"/>
        <v>34445.006583916729</v>
      </c>
      <c r="G43" s="179">
        <f>IF(AND(C43&lt;&gt;"",SUM(G$27:G42)&lt;E$19),$E$19/$E$23,0)</f>
        <v>2848.1139044032443</v>
      </c>
      <c r="H43" s="179">
        <f t="shared" si="4"/>
        <v>48417.93637485517</v>
      </c>
      <c r="I43" s="60">
        <f t="shared" si="6"/>
        <v>54114.164183661618</v>
      </c>
      <c r="J43" s="92" t="str">
        <f t="shared" si="5"/>
        <v>2023–2024</v>
      </c>
      <c r="L43" s="103"/>
      <c r="N43" s="101"/>
      <c r="O43" s="183"/>
      <c r="P43" s="161"/>
      <c r="Q43" s="161"/>
      <c r="R43" s="185"/>
    </row>
    <row r="44" spans="1:18" ht="20.25" customHeight="1" x14ac:dyDescent="0.25">
      <c r="A44" s="176">
        <v>45261</v>
      </c>
      <c r="B44" s="177">
        <f t="shared" si="1"/>
        <v>0</v>
      </c>
      <c r="C44" s="158">
        <v>0</v>
      </c>
      <c r="D44" s="60">
        <f t="shared" si="2"/>
        <v>68.890013167833459</v>
      </c>
      <c r="E44" s="178">
        <f t="shared" si="0"/>
        <v>-68.890013167833459</v>
      </c>
      <c r="F44" s="179">
        <f t="shared" si="3"/>
        <v>34513.89659708456</v>
      </c>
      <c r="G44" s="179">
        <f>IF(AND(C44&lt;&gt;"",SUM(G$27:G43)&lt;E$19),$E$19/$E$23,0)</f>
        <v>2848.1139044032443</v>
      </c>
      <c r="H44" s="179">
        <f t="shared" si="4"/>
        <v>51266.050279258416</v>
      </c>
      <c r="I44" s="60">
        <f t="shared" si="6"/>
        <v>51266.050279258372</v>
      </c>
      <c r="J44" s="92" t="str">
        <f t="shared" si="5"/>
        <v>2023–2024</v>
      </c>
      <c r="L44" s="103"/>
      <c r="N44" s="101"/>
      <c r="O44" s="183"/>
      <c r="P44" s="161"/>
      <c r="Q44" s="161"/>
      <c r="R44" s="185"/>
    </row>
    <row r="45" spans="1:18" ht="20.25" customHeight="1" x14ac:dyDescent="0.25">
      <c r="A45" s="176">
        <v>45292</v>
      </c>
      <c r="B45" s="177">
        <f t="shared" si="1"/>
        <v>0</v>
      </c>
      <c r="C45" s="158">
        <v>0</v>
      </c>
      <c r="D45" s="60">
        <f t="shared" si="2"/>
        <v>69.027793194169121</v>
      </c>
      <c r="E45" s="178">
        <f t="shared" si="0"/>
        <v>-69.027793194169121</v>
      </c>
      <c r="F45" s="179">
        <f t="shared" si="3"/>
        <v>34582.924390278728</v>
      </c>
      <c r="G45" s="179">
        <f>IF(AND(C45&lt;&gt;"",SUM(G$27:G44)&lt;E$19),$E$19/$E$23,0)</f>
        <v>2848.1139044032443</v>
      </c>
      <c r="H45" s="179">
        <f t="shared" si="4"/>
        <v>54114.164183661662</v>
      </c>
      <c r="I45" s="60">
        <f t="shared" si="6"/>
        <v>48417.936374855126</v>
      </c>
      <c r="J45" s="92" t="str">
        <f t="shared" si="5"/>
        <v>2023–2024</v>
      </c>
      <c r="L45" s="103"/>
      <c r="N45" s="101"/>
      <c r="O45" s="183"/>
      <c r="P45" s="161"/>
      <c r="Q45" s="161"/>
      <c r="R45" s="185"/>
    </row>
    <row r="46" spans="1:18" ht="20.25" customHeight="1" x14ac:dyDescent="0.2">
      <c r="A46" s="176">
        <v>45323</v>
      </c>
      <c r="B46" s="177">
        <f t="shared" si="1"/>
        <v>0</v>
      </c>
      <c r="C46" s="158">
        <v>0</v>
      </c>
      <c r="D46" s="60">
        <f t="shared" si="2"/>
        <v>69.165848780557454</v>
      </c>
      <c r="E46" s="178">
        <f t="shared" si="0"/>
        <v>-69.165848780557454</v>
      </c>
      <c r="F46" s="179">
        <f t="shared" si="3"/>
        <v>34652.090239059282</v>
      </c>
      <c r="G46" s="179">
        <f>IF(AND(C46&lt;&gt;"",SUM(G$27:G45)&lt;E$19),$E$19/$E$23,0)</f>
        <v>2848.1139044032443</v>
      </c>
      <c r="H46" s="179">
        <f t="shared" si="4"/>
        <v>56962.278088064908</v>
      </c>
      <c r="I46" s="60">
        <f t="shared" si="6"/>
        <v>45569.82247045188</v>
      </c>
      <c r="J46" s="92" t="str">
        <f t="shared" si="5"/>
        <v>2023–2024</v>
      </c>
      <c r="L46" s="103"/>
      <c r="N46" s="101"/>
      <c r="Q46" s="61"/>
    </row>
    <row r="47" spans="1:18" ht="20.25" customHeight="1" x14ac:dyDescent="0.2">
      <c r="A47" s="176">
        <v>45352</v>
      </c>
      <c r="B47" s="177">
        <f t="shared" si="1"/>
        <v>0</v>
      </c>
      <c r="C47" s="158">
        <v>0</v>
      </c>
      <c r="D47" s="60">
        <f t="shared" si="2"/>
        <v>69.304180478118568</v>
      </c>
      <c r="E47" s="178">
        <f t="shared" si="0"/>
        <v>-69.304180478118568</v>
      </c>
      <c r="F47" s="179">
        <f t="shared" si="3"/>
        <v>34721.394419537399</v>
      </c>
      <c r="G47" s="179">
        <f>IF(AND(C47&lt;&gt;"",SUM(G$27:G46)&lt;E$19),$E$19/$E$23,0)</f>
        <v>2848.1139044032443</v>
      </c>
      <c r="H47" s="179">
        <f t="shared" si="4"/>
        <v>59810.391992468154</v>
      </c>
      <c r="I47" s="60">
        <f t="shared" si="6"/>
        <v>42721.708566048634</v>
      </c>
      <c r="J47" s="92" t="str">
        <f t="shared" si="5"/>
        <v>2023–2024</v>
      </c>
      <c r="L47" s="103"/>
      <c r="N47" s="101"/>
    </row>
    <row r="48" spans="1:18" ht="20.25" customHeight="1" x14ac:dyDescent="0.2">
      <c r="A48" s="176">
        <v>45383</v>
      </c>
      <c r="B48" s="177">
        <f t="shared" si="1"/>
        <v>0</v>
      </c>
      <c r="C48" s="158">
        <v>0</v>
      </c>
      <c r="D48" s="60">
        <f t="shared" si="2"/>
        <v>69.442788839074794</v>
      </c>
      <c r="E48" s="178">
        <f t="shared" si="0"/>
        <v>-69.442788839074794</v>
      </c>
      <c r="F48" s="179">
        <f t="shared" si="3"/>
        <v>34790.837208376477</v>
      </c>
      <c r="G48" s="179">
        <f>IF(AND(C48&lt;&gt;"",SUM(G$27:G47)&lt;E$19),$E$19/$E$23,0)</f>
        <v>2848.1139044032443</v>
      </c>
      <c r="H48" s="179">
        <f t="shared" si="4"/>
        <v>62658.5058968714</v>
      </c>
      <c r="I48" s="60">
        <f t="shared" si="6"/>
        <v>39873.594661645388</v>
      </c>
      <c r="J48" s="92" t="str">
        <f t="shared" si="5"/>
        <v>2023–2024</v>
      </c>
      <c r="L48" s="103"/>
      <c r="N48" s="101"/>
    </row>
    <row r="49" spans="1:17" ht="20.25" customHeight="1" x14ac:dyDescent="0.2">
      <c r="A49" s="176">
        <v>45413</v>
      </c>
      <c r="B49" s="177">
        <f t="shared" si="1"/>
        <v>0</v>
      </c>
      <c r="C49" s="158">
        <v>0</v>
      </c>
      <c r="D49" s="60">
        <f t="shared" si="2"/>
        <v>69.581674416752961</v>
      </c>
      <c r="E49" s="178">
        <f t="shared" si="0"/>
        <v>-69.581674416752961</v>
      </c>
      <c r="F49" s="179">
        <f t="shared" si="3"/>
        <v>34860.41888279323</v>
      </c>
      <c r="G49" s="179">
        <f>IF(AND(C49&lt;&gt;"",SUM(G$27:G48)&lt;E$19),$E$19/$E$23,0)</f>
        <v>2848.1139044032443</v>
      </c>
      <c r="H49" s="179">
        <f t="shared" si="4"/>
        <v>65506.619801274646</v>
      </c>
      <c r="I49" s="60">
        <f t="shared" si="6"/>
        <v>37025.480757242141</v>
      </c>
      <c r="J49" s="92" t="str">
        <f t="shared" si="5"/>
        <v>2023–2024</v>
      </c>
      <c r="L49" s="103"/>
      <c r="N49" s="101"/>
    </row>
    <row r="50" spans="1:17" ht="20.25" customHeight="1" x14ac:dyDescent="0.2">
      <c r="A50" s="176">
        <v>45444</v>
      </c>
      <c r="B50" s="177">
        <f t="shared" si="1"/>
        <v>0</v>
      </c>
      <c r="C50" s="158">
        <v>0</v>
      </c>
      <c r="D50" s="60">
        <f t="shared" si="2"/>
        <v>69.720837765586467</v>
      </c>
      <c r="E50" s="178">
        <f t="shared" si="0"/>
        <v>-69.720837765586467</v>
      </c>
      <c r="F50" s="179">
        <f t="shared" si="3"/>
        <v>34930.139720558815</v>
      </c>
      <c r="G50" s="179">
        <f>IF(AND(C50&lt;&gt;"",SUM(G$27:G49)&lt;E$19),$E$19/$E$23,0)</f>
        <v>2848.1139044032443</v>
      </c>
      <c r="H50" s="179">
        <f t="shared" si="4"/>
        <v>68354.733705677892</v>
      </c>
      <c r="I50" s="60">
        <f t="shared" si="6"/>
        <v>34177.366852838895</v>
      </c>
      <c r="J50" s="92" t="str">
        <f t="shared" si="5"/>
        <v>2023–2024</v>
      </c>
      <c r="L50" s="103"/>
      <c r="N50" s="101"/>
    </row>
    <row r="51" spans="1:17" ht="20.25" customHeight="1" x14ac:dyDescent="0.2">
      <c r="A51" s="176">
        <v>45474</v>
      </c>
      <c r="B51" s="177">
        <f t="shared" si="1"/>
        <v>-35000</v>
      </c>
      <c r="C51" s="158">
        <v>35000</v>
      </c>
      <c r="D51" s="60">
        <f t="shared" si="2"/>
        <v>69.860279441117626</v>
      </c>
      <c r="E51" s="178">
        <f t="shared" si="0"/>
        <v>34930.13972055888</v>
      </c>
      <c r="F51" s="179">
        <f t="shared" si="3"/>
        <v>-6.5483618527650833E-11</v>
      </c>
      <c r="G51" s="60">
        <f>IF(AND(C51&lt;&gt;"",SUM(G$27:G50)&lt;E$19),$E$19/$E$23,0)</f>
        <v>2848.1139044032443</v>
      </c>
      <c r="H51" s="60">
        <f t="shared" si="4"/>
        <v>71202.847610081139</v>
      </c>
      <c r="I51" s="60">
        <f t="shared" si="6"/>
        <v>31329.252948435649</v>
      </c>
      <c r="J51" s="92" t="str">
        <f t="shared" si="5"/>
        <v>2024–2025</v>
      </c>
      <c r="L51" s="103"/>
      <c r="N51" s="101"/>
    </row>
    <row r="52" spans="1:17" ht="20.25" customHeight="1" x14ac:dyDescent="0.2">
      <c r="A52" s="176">
        <v>45505</v>
      </c>
      <c r="B52" s="177">
        <f t="shared" si="1"/>
        <v>0</v>
      </c>
      <c r="C52" s="158">
        <v>0</v>
      </c>
      <c r="D52" s="60">
        <f t="shared" si="2"/>
        <v>-1.3096723705530166E-13</v>
      </c>
      <c r="E52" s="178">
        <f t="shared" si="0"/>
        <v>1.3096723705530166E-13</v>
      </c>
      <c r="F52" s="179">
        <f t="shared" si="3"/>
        <v>-6.561458576470614E-11</v>
      </c>
      <c r="G52" s="60">
        <f>IF(AND(C52&lt;&gt;"",SUM(G$27:G51)&lt;E$19),$E$19/$E$23,0)</f>
        <v>2848.1139044032443</v>
      </c>
      <c r="H52" s="60">
        <f t="shared" si="4"/>
        <v>74050.961514484385</v>
      </c>
      <c r="I52" s="60">
        <f t="shared" si="6"/>
        <v>28481.139044032403</v>
      </c>
      <c r="J52" s="92" t="str">
        <f t="shared" si="5"/>
        <v>2024–2025</v>
      </c>
      <c r="L52" s="103"/>
      <c r="N52" s="101"/>
    </row>
    <row r="53" spans="1:17" ht="20.25" customHeight="1" x14ac:dyDescent="0.2">
      <c r="A53" s="176">
        <v>45536</v>
      </c>
      <c r="B53" s="177">
        <f t="shared" si="1"/>
        <v>0</v>
      </c>
      <c r="C53" s="158">
        <v>0</v>
      </c>
      <c r="D53" s="60">
        <f t="shared" si="2"/>
        <v>-1.3122917152941227E-13</v>
      </c>
      <c r="E53" s="178">
        <f t="shared" si="0"/>
        <v>1.3122917152941227E-13</v>
      </c>
      <c r="F53" s="179">
        <f t="shared" si="3"/>
        <v>-6.5745814936235555E-11</v>
      </c>
      <c r="G53" s="60">
        <f>IF(AND(C53&lt;&gt;"",SUM(G$27:G52)&lt;E$19),$E$19/$E$23,0)</f>
        <v>2848.1139044032443</v>
      </c>
      <c r="H53" s="60">
        <f t="shared" si="4"/>
        <v>76899.075418887631</v>
      </c>
      <c r="I53" s="60">
        <f t="shared" si="6"/>
        <v>25633.025139629157</v>
      </c>
      <c r="J53" s="92" t="str">
        <f t="shared" si="5"/>
        <v>2024–2025</v>
      </c>
      <c r="L53" s="103"/>
      <c r="N53" s="101"/>
      <c r="Q53" s="61"/>
    </row>
    <row r="54" spans="1:17" ht="20.25" customHeight="1" x14ac:dyDescent="0.2">
      <c r="A54" s="176">
        <v>45566</v>
      </c>
      <c r="B54" s="177">
        <f t="shared" si="1"/>
        <v>0</v>
      </c>
      <c r="C54" s="158">
        <v>0</v>
      </c>
      <c r="D54" s="60">
        <f t="shared" si="2"/>
        <v>-1.3149162987247111E-13</v>
      </c>
      <c r="E54" s="178">
        <f t="shared" si="0"/>
        <v>1.3149162987247111E-13</v>
      </c>
      <c r="F54" s="179">
        <f t="shared" si="3"/>
        <v>-6.5877306566108031E-11</v>
      </c>
      <c r="G54" s="60">
        <f>IF(AND(C54&lt;&gt;"",SUM(G$27:G53)&lt;E$19),$E$19/$E$23,0)</f>
        <v>2848.1139044032443</v>
      </c>
      <c r="H54" s="60">
        <f t="shared" si="4"/>
        <v>79747.189323290877</v>
      </c>
      <c r="I54" s="60">
        <f t="shared" si="6"/>
        <v>22784.911235225911</v>
      </c>
      <c r="J54" s="92" t="str">
        <f t="shared" si="5"/>
        <v>2024–2025</v>
      </c>
      <c r="L54" s="103"/>
      <c r="N54" s="101"/>
      <c r="Q54" s="61"/>
    </row>
    <row r="55" spans="1:17" ht="20.25" customHeight="1" x14ac:dyDescent="0.2">
      <c r="A55" s="176">
        <v>45597</v>
      </c>
      <c r="B55" s="177">
        <f t="shared" si="1"/>
        <v>0</v>
      </c>
      <c r="C55" s="158">
        <v>0</v>
      </c>
      <c r="D55" s="60">
        <f t="shared" si="2"/>
        <v>-1.3175461313221606E-13</v>
      </c>
      <c r="E55" s="178">
        <f t="shared" si="0"/>
        <v>1.3175461313221606E-13</v>
      </c>
      <c r="F55" s="60">
        <f t="shared" si="3"/>
        <v>-6.6009061179240249E-11</v>
      </c>
      <c r="G55" s="60">
        <f>IF(AND(C55&lt;&gt;"",SUM(G$27:G54)&lt;E$19),$E$19/$E$23,0)</f>
        <v>2848.1139044032443</v>
      </c>
      <c r="H55" s="60">
        <f t="shared" si="4"/>
        <v>82595.303227694123</v>
      </c>
      <c r="I55" s="60">
        <f t="shared" si="6"/>
        <v>19936.797330822665</v>
      </c>
      <c r="J55" s="92" t="str">
        <f t="shared" si="5"/>
        <v>2024–2025</v>
      </c>
      <c r="L55" s="103"/>
      <c r="N55" s="101"/>
      <c r="Q55" s="61"/>
    </row>
    <row r="56" spans="1:17" ht="20.25" customHeight="1" x14ac:dyDescent="0.2">
      <c r="A56" s="176">
        <v>45627</v>
      </c>
      <c r="B56" s="177">
        <f t="shared" si="1"/>
        <v>0</v>
      </c>
      <c r="C56" s="158">
        <v>0</v>
      </c>
      <c r="D56" s="60">
        <f t="shared" si="2"/>
        <v>-1.3201812235848051E-13</v>
      </c>
      <c r="E56" s="178">
        <f t="shared" si="0"/>
        <v>1.3201812235848051E-13</v>
      </c>
      <c r="F56" s="60">
        <f t="shared" si="3"/>
        <v>-6.6141079301598724E-11</v>
      </c>
      <c r="G56" s="60">
        <f>IF(AND(C56&lt;&gt;"",SUM(G$27:G55)&lt;E$19),$E$19/$E$23,0)</f>
        <v>2848.1139044032443</v>
      </c>
      <c r="H56" s="60">
        <f t="shared" si="4"/>
        <v>85443.417132097369</v>
      </c>
      <c r="I56" s="60">
        <f t="shared" si="6"/>
        <v>17088.683426419419</v>
      </c>
      <c r="J56" s="92" t="str">
        <f t="shared" si="5"/>
        <v>2024–2025</v>
      </c>
      <c r="L56" s="103"/>
      <c r="N56" s="101"/>
      <c r="Q56" s="61"/>
    </row>
    <row r="57" spans="1:17" ht="20.25" customHeight="1" x14ac:dyDescent="0.2">
      <c r="A57" s="176">
        <v>45658</v>
      </c>
      <c r="B57" s="177">
        <f t="shared" si="1"/>
        <v>0</v>
      </c>
      <c r="C57" s="158">
        <v>0</v>
      </c>
      <c r="D57" s="60">
        <f t="shared" si="2"/>
        <v>-1.3228215860319745E-13</v>
      </c>
      <c r="E57" s="178">
        <f t="shared" si="0"/>
        <v>1.3228215860319745E-13</v>
      </c>
      <c r="F57" s="60">
        <f t="shared" si="3"/>
        <v>-6.6273361460201923E-11</v>
      </c>
      <c r="G57" s="60">
        <f>IF(AND(C57&lt;&gt;"",SUM(G$27:G56)&lt;E$19),$E$19/$E$23,0)</f>
        <v>2848.1139044032443</v>
      </c>
      <c r="H57" s="60">
        <f t="shared" si="4"/>
        <v>88291.531036500615</v>
      </c>
      <c r="I57" s="60">
        <f t="shared" si="6"/>
        <v>14240.569522016172</v>
      </c>
      <c r="J57" s="92" t="str">
        <f t="shared" si="5"/>
        <v>2024–2025</v>
      </c>
      <c r="L57" s="103"/>
      <c r="N57" s="101"/>
      <c r="Q57" s="61"/>
    </row>
    <row r="58" spans="1:17" ht="20.25" customHeight="1" x14ac:dyDescent="0.2">
      <c r="A58" s="176">
        <v>45689</v>
      </c>
      <c r="B58" s="177">
        <f t="shared" si="1"/>
        <v>0</v>
      </c>
      <c r="C58" s="158">
        <v>0</v>
      </c>
      <c r="D58" s="60">
        <f t="shared" si="2"/>
        <v>-1.3254672292040385E-13</v>
      </c>
      <c r="E58" s="178">
        <f t="shared" si="0"/>
        <v>1.3254672292040385E-13</v>
      </c>
      <c r="F58" s="60">
        <f t="shared" si="3"/>
        <v>-6.6405908183122326E-11</v>
      </c>
      <c r="G58" s="60">
        <f>IF(AND(C58&lt;&gt;"",SUM(G$27:G57)&lt;E$19),$E$19/$E$23,0)</f>
        <v>2848.1139044032443</v>
      </c>
      <c r="H58" s="60">
        <f t="shared" si="4"/>
        <v>91139.644940903861</v>
      </c>
      <c r="I58" s="60">
        <f t="shared" si="6"/>
        <v>11392.455617612926</v>
      </c>
      <c r="J58" s="92" t="str">
        <f t="shared" si="5"/>
        <v>2024–2025</v>
      </c>
      <c r="L58" s="103"/>
      <c r="N58" s="101"/>
      <c r="Q58" s="61"/>
    </row>
    <row r="59" spans="1:17" ht="20.25" customHeight="1" x14ac:dyDescent="0.2">
      <c r="A59" s="176">
        <v>45717</v>
      </c>
      <c r="B59" s="177">
        <f t="shared" si="1"/>
        <v>0</v>
      </c>
      <c r="C59" s="158">
        <v>0</v>
      </c>
      <c r="D59" s="60">
        <f t="shared" si="2"/>
        <v>-1.3281181636624466E-13</v>
      </c>
      <c r="E59" s="178">
        <f t="shared" si="0"/>
        <v>1.3281181636624466E-13</v>
      </c>
      <c r="F59" s="60">
        <f t="shared" si="3"/>
        <v>-6.6538719999488565E-11</v>
      </c>
      <c r="G59" s="60">
        <f>IF(AND(C59&lt;&gt;"",SUM(G$27:G58)&lt;E$19),$E$19/$E$23,0)</f>
        <v>2848.1139044032443</v>
      </c>
      <c r="H59" s="60">
        <f t="shared" si="4"/>
        <v>93987.758845307108</v>
      </c>
      <c r="I59" s="60">
        <f t="shared" si="6"/>
        <v>8544.3417132096802</v>
      </c>
      <c r="J59" s="92" t="str">
        <f t="shared" si="5"/>
        <v>2024–2025</v>
      </c>
      <c r="L59" s="103"/>
      <c r="N59" s="101"/>
      <c r="Q59" s="61"/>
    </row>
    <row r="60" spans="1:17" ht="20.25" customHeight="1" x14ac:dyDescent="0.2">
      <c r="A60" s="176">
        <v>45748</v>
      </c>
      <c r="B60" s="177">
        <f t="shared" si="1"/>
        <v>0</v>
      </c>
      <c r="C60" s="158">
        <v>0</v>
      </c>
      <c r="D60" s="60">
        <f t="shared" si="2"/>
        <v>-1.3307743999897714E-13</v>
      </c>
      <c r="E60" s="178">
        <f t="shared" si="0"/>
        <v>1.3307743999897714E-13</v>
      </c>
      <c r="F60" s="60">
        <f t="shared" si="3"/>
        <v>-6.6671797439487545E-11</v>
      </c>
      <c r="G60" s="60">
        <f>IF(AND(C60&lt;&gt;"",SUM(G$27:G59)&lt;E$19),$E$19/$E$23,0)</f>
        <v>2848.1139044032443</v>
      </c>
      <c r="H60" s="60">
        <f t="shared" si="4"/>
        <v>96835.872749710354</v>
      </c>
      <c r="I60" s="60">
        <f t="shared" si="6"/>
        <v>5696.227808806434</v>
      </c>
      <c r="J60" s="92" t="str">
        <f t="shared" si="5"/>
        <v>2024–2025</v>
      </c>
      <c r="L60" s="103"/>
      <c r="N60" s="101"/>
      <c r="Q60" s="61"/>
    </row>
    <row r="61" spans="1:17" ht="20.25" customHeight="1" x14ac:dyDescent="0.2">
      <c r="A61" s="176">
        <v>45778</v>
      </c>
      <c r="B61" s="177">
        <f t="shared" si="1"/>
        <v>0</v>
      </c>
      <c r="C61" s="158">
        <v>0</v>
      </c>
      <c r="D61" s="60">
        <f t="shared" si="2"/>
        <v>-1.3334359487897509E-13</v>
      </c>
      <c r="E61" s="178">
        <f t="shared" si="0"/>
        <v>1.3334359487897509E-13</v>
      </c>
      <c r="F61" s="60">
        <f t="shared" si="3"/>
        <v>-6.6805141034366517E-11</v>
      </c>
      <c r="G61" s="60">
        <f>IF(AND(C61&lt;&gt;"",SUM(G$27:G60)&lt;E$19),$E$19/$E$23,0)</f>
        <v>2848.1139044032443</v>
      </c>
      <c r="H61" s="60">
        <f t="shared" si="4"/>
        <v>99683.9866541136</v>
      </c>
      <c r="I61" s="60">
        <f t="shared" si="6"/>
        <v>2848.1139044031879</v>
      </c>
      <c r="J61" s="92" t="str">
        <f t="shared" si="5"/>
        <v>2024–2025</v>
      </c>
      <c r="L61" s="103"/>
      <c r="N61" s="101"/>
      <c r="Q61" s="61"/>
    </row>
    <row r="62" spans="1:17" ht="20.25" customHeight="1" x14ac:dyDescent="0.2">
      <c r="A62" s="176">
        <v>45809</v>
      </c>
      <c r="B62" s="177">
        <f t="shared" si="1"/>
        <v>0</v>
      </c>
      <c r="C62" s="158">
        <v>0</v>
      </c>
      <c r="D62" s="60">
        <f t="shared" si="2"/>
        <v>-1.3361028206873304E-13</v>
      </c>
      <c r="E62" s="178">
        <f t="shared" si="0"/>
        <v>1.3361028206873304E-13</v>
      </c>
      <c r="F62" s="60">
        <f t="shared" si="3"/>
        <v>-6.6938751316435255E-11</v>
      </c>
      <c r="G62" s="60">
        <f>IF(AND(C62&lt;&gt;"",SUM(G$27:G61)&lt;E$19),$E$19/$E$23,0)</f>
        <v>2848.1139044032443</v>
      </c>
      <c r="H62" s="60">
        <f t="shared" si="4"/>
        <v>102532.10055851685</v>
      </c>
      <c r="I62" s="60">
        <f t="shared" si="6"/>
        <v>-5.8207660913467407E-11</v>
      </c>
      <c r="J62" s="92" t="str">
        <f t="shared" si="5"/>
        <v>2024–2025</v>
      </c>
      <c r="L62" s="103"/>
      <c r="N62" s="101"/>
      <c r="Q62" s="61"/>
    </row>
    <row r="63" spans="1:17" ht="20.25" customHeight="1" x14ac:dyDescent="0.2">
      <c r="A63" s="176">
        <v>45839</v>
      </c>
      <c r="B63" s="177">
        <f t="shared" si="1"/>
        <v>0</v>
      </c>
      <c r="C63" s="158"/>
      <c r="D63" s="60">
        <f t="shared" si="2"/>
        <v>0</v>
      </c>
      <c r="E63" s="178">
        <f t="shared" si="0"/>
        <v>0</v>
      </c>
      <c r="F63" s="60">
        <f t="shared" si="3"/>
        <v>0</v>
      </c>
      <c r="G63" s="60">
        <f>IF(AND(C63&lt;&gt;"",SUM(G$27:G62)&lt;E$19),$E$19/$E$23,0)</f>
        <v>0</v>
      </c>
      <c r="H63" s="60">
        <f t="shared" si="4"/>
        <v>0</v>
      </c>
      <c r="I63" s="60">
        <f t="shared" si="6"/>
        <v>0</v>
      </c>
      <c r="J63" s="92" t="str">
        <f t="shared" si="5"/>
        <v>2025–2026</v>
      </c>
      <c r="L63" s="103"/>
      <c r="N63" s="101"/>
      <c r="Q63" s="61"/>
    </row>
    <row r="64" spans="1:17" ht="20.25" customHeight="1" x14ac:dyDescent="0.2">
      <c r="A64" s="176">
        <v>45870</v>
      </c>
      <c r="B64" s="177">
        <f t="shared" si="1"/>
        <v>0</v>
      </c>
      <c r="C64" s="158"/>
      <c r="D64" s="60">
        <f t="shared" si="2"/>
        <v>0</v>
      </c>
      <c r="E64" s="178">
        <f t="shared" si="0"/>
        <v>0</v>
      </c>
      <c r="F64" s="60">
        <f t="shared" si="3"/>
        <v>0</v>
      </c>
      <c r="G64" s="60">
        <f>IF(AND(C64&lt;&gt;"",SUM(G$27:G63)&lt;E$19),$E$19/$E$23,0)</f>
        <v>0</v>
      </c>
      <c r="H64" s="60">
        <f t="shared" si="4"/>
        <v>0</v>
      </c>
      <c r="I64" s="60">
        <f t="shared" si="6"/>
        <v>0</v>
      </c>
      <c r="J64" s="92" t="str">
        <f t="shared" si="5"/>
        <v>2025–2026</v>
      </c>
      <c r="L64" s="103"/>
      <c r="N64" s="101"/>
      <c r="Q64" s="61"/>
    </row>
    <row r="65" spans="1:17" ht="20.25" customHeight="1" x14ac:dyDescent="0.2">
      <c r="A65" s="176">
        <v>45901</v>
      </c>
      <c r="B65" s="177">
        <f t="shared" si="1"/>
        <v>0</v>
      </c>
      <c r="C65" s="158"/>
      <c r="D65" s="60">
        <f t="shared" si="2"/>
        <v>0</v>
      </c>
      <c r="E65" s="178">
        <f t="shared" si="0"/>
        <v>0</v>
      </c>
      <c r="F65" s="60">
        <f t="shared" si="3"/>
        <v>0</v>
      </c>
      <c r="G65" s="60">
        <f>IF(AND(C65&lt;&gt;"",SUM(G$27:G64)&lt;E$19),$E$19/$E$23,0)</f>
        <v>0</v>
      </c>
      <c r="H65" s="60">
        <f t="shared" si="4"/>
        <v>0</v>
      </c>
      <c r="I65" s="60">
        <f t="shared" si="6"/>
        <v>0</v>
      </c>
      <c r="J65" s="92" t="str">
        <f t="shared" si="5"/>
        <v>2025–2026</v>
      </c>
      <c r="L65" s="103"/>
      <c r="N65" s="101"/>
      <c r="Q65" s="61"/>
    </row>
    <row r="66" spans="1:17" ht="20.25" customHeight="1" x14ac:dyDescent="0.2">
      <c r="A66" s="176">
        <v>45931</v>
      </c>
      <c r="B66" s="177">
        <f t="shared" si="1"/>
        <v>0</v>
      </c>
      <c r="C66" s="158"/>
      <c r="D66" s="60">
        <f t="shared" si="2"/>
        <v>0</v>
      </c>
      <c r="E66" s="178">
        <f t="shared" si="0"/>
        <v>0</v>
      </c>
      <c r="F66" s="60">
        <f t="shared" si="3"/>
        <v>0</v>
      </c>
      <c r="G66" s="60">
        <f>IF(AND(C66&lt;&gt;"",SUM(G$27:G65)&lt;E$19),$E$19/$E$23,0)</f>
        <v>0</v>
      </c>
      <c r="H66" s="60">
        <f t="shared" si="4"/>
        <v>0</v>
      </c>
      <c r="I66" s="60">
        <f t="shared" si="6"/>
        <v>0</v>
      </c>
      <c r="J66" s="92" t="str">
        <f t="shared" si="5"/>
        <v>2025–2026</v>
      </c>
      <c r="L66" s="103"/>
      <c r="N66" s="101"/>
      <c r="Q66" s="61"/>
    </row>
    <row r="67" spans="1:17" ht="20.25" customHeight="1" x14ac:dyDescent="0.2">
      <c r="A67" s="176">
        <v>45962</v>
      </c>
      <c r="B67" s="177">
        <f t="shared" si="1"/>
        <v>0</v>
      </c>
      <c r="C67" s="158"/>
      <c r="D67" s="60">
        <f t="shared" si="2"/>
        <v>0</v>
      </c>
      <c r="E67" s="178">
        <f t="shared" si="0"/>
        <v>0</v>
      </c>
      <c r="F67" s="60">
        <f t="shared" si="3"/>
        <v>0</v>
      </c>
      <c r="G67" s="60">
        <f>IF(AND(C67&lt;&gt;"",SUM(G$27:G66)&lt;E$19),$E$19/$E$23,0)</f>
        <v>0</v>
      </c>
      <c r="H67" s="60">
        <f t="shared" si="4"/>
        <v>0</v>
      </c>
      <c r="I67" s="60">
        <f t="shared" si="6"/>
        <v>0</v>
      </c>
      <c r="J67" s="92" t="str">
        <f t="shared" si="5"/>
        <v>2025–2026</v>
      </c>
      <c r="L67" s="103"/>
      <c r="N67" s="101"/>
      <c r="Q67" s="61"/>
    </row>
    <row r="68" spans="1:17" ht="20.25" customHeight="1" x14ac:dyDescent="0.2">
      <c r="A68" s="176">
        <v>45992</v>
      </c>
      <c r="B68" s="177">
        <f t="shared" si="1"/>
        <v>0</v>
      </c>
      <c r="C68" s="158"/>
      <c r="D68" s="60">
        <f t="shared" si="2"/>
        <v>0</v>
      </c>
      <c r="E68" s="178">
        <f t="shared" si="0"/>
        <v>0</v>
      </c>
      <c r="F68" s="60">
        <f t="shared" si="3"/>
        <v>0</v>
      </c>
      <c r="G68" s="60">
        <f>IF(AND(C68&lt;&gt;"",SUM(G$27:G67)&lt;E$19),$E$19/$E$23,0)</f>
        <v>0</v>
      </c>
      <c r="H68" s="60">
        <f t="shared" si="4"/>
        <v>0</v>
      </c>
      <c r="I68" s="60">
        <f t="shared" si="6"/>
        <v>0</v>
      </c>
      <c r="J68" s="92" t="str">
        <f t="shared" si="5"/>
        <v>2025–2026</v>
      </c>
      <c r="L68" s="103"/>
      <c r="N68" s="101"/>
      <c r="Q68" s="61"/>
    </row>
    <row r="69" spans="1:17" ht="20.25" customHeight="1" x14ac:dyDescent="0.2">
      <c r="A69" s="176">
        <v>46023</v>
      </c>
      <c r="B69" s="177">
        <f t="shared" si="1"/>
        <v>0</v>
      </c>
      <c r="C69" s="158"/>
      <c r="D69" s="60">
        <f t="shared" si="2"/>
        <v>0</v>
      </c>
      <c r="E69" s="178">
        <f t="shared" si="0"/>
        <v>0</v>
      </c>
      <c r="F69" s="60">
        <f t="shared" si="3"/>
        <v>0</v>
      </c>
      <c r="G69" s="60">
        <f>IF(AND(C69&lt;&gt;"",SUM(G$27:G68)&lt;E$19),$E$19/$E$23,0)</f>
        <v>0</v>
      </c>
      <c r="H69" s="60">
        <f t="shared" si="4"/>
        <v>0</v>
      </c>
      <c r="I69" s="60">
        <f t="shared" si="6"/>
        <v>0</v>
      </c>
      <c r="J69" s="92" t="str">
        <f t="shared" si="5"/>
        <v>2025–2026</v>
      </c>
      <c r="L69" s="103"/>
      <c r="N69" s="101"/>
      <c r="Q69" s="61"/>
    </row>
    <row r="70" spans="1:17" ht="20.25" customHeight="1" x14ac:dyDescent="0.2">
      <c r="A70" s="176">
        <v>46054</v>
      </c>
      <c r="B70" s="177">
        <f t="shared" si="1"/>
        <v>0</v>
      </c>
      <c r="C70" s="158"/>
      <c r="D70" s="60">
        <f t="shared" si="2"/>
        <v>0</v>
      </c>
      <c r="E70" s="178">
        <f t="shared" si="0"/>
        <v>0</v>
      </c>
      <c r="F70" s="60">
        <f t="shared" si="3"/>
        <v>0</v>
      </c>
      <c r="G70" s="60">
        <f>IF(AND(C70&lt;&gt;"",SUM(G$27:G69)&lt;E$19),$E$19/$E$23,0)</f>
        <v>0</v>
      </c>
      <c r="H70" s="60">
        <f t="shared" si="4"/>
        <v>0</v>
      </c>
      <c r="I70" s="60">
        <f t="shared" si="6"/>
        <v>0</v>
      </c>
      <c r="J70" s="92" t="str">
        <f t="shared" si="5"/>
        <v>2025–2026</v>
      </c>
      <c r="L70" s="103"/>
      <c r="N70" s="101"/>
      <c r="Q70" s="61"/>
    </row>
    <row r="71" spans="1:17" ht="20.25" customHeight="1" x14ac:dyDescent="0.2">
      <c r="A71" s="176">
        <v>46082</v>
      </c>
      <c r="B71" s="177">
        <f t="shared" si="1"/>
        <v>0</v>
      </c>
      <c r="C71" s="158"/>
      <c r="D71" s="60">
        <f t="shared" si="2"/>
        <v>0</v>
      </c>
      <c r="E71" s="178">
        <f t="shared" si="0"/>
        <v>0</v>
      </c>
      <c r="F71" s="60">
        <f t="shared" si="3"/>
        <v>0</v>
      </c>
      <c r="G71" s="60">
        <f>IF(AND(C71&lt;&gt;"",SUM(G$27:G70)&lt;E$19),$E$19/$E$23,0)</f>
        <v>0</v>
      </c>
      <c r="H71" s="60">
        <f t="shared" si="4"/>
        <v>0</v>
      </c>
      <c r="I71" s="60">
        <f t="shared" si="6"/>
        <v>0</v>
      </c>
      <c r="J71" s="92" t="str">
        <f t="shared" si="5"/>
        <v>2025–2026</v>
      </c>
      <c r="L71" s="103"/>
      <c r="N71" s="101"/>
      <c r="Q71" s="61"/>
    </row>
    <row r="72" spans="1:17" ht="20.25" customHeight="1" x14ac:dyDescent="0.2">
      <c r="A72" s="176">
        <v>46113</v>
      </c>
      <c r="B72" s="177">
        <f t="shared" si="1"/>
        <v>0</v>
      </c>
      <c r="C72" s="158"/>
      <c r="D72" s="60">
        <f t="shared" si="2"/>
        <v>0</v>
      </c>
      <c r="E72" s="178">
        <f t="shared" si="0"/>
        <v>0</v>
      </c>
      <c r="F72" s="60">
        <f t="shared" si="3"/>
        <v>0</v>
      </c>
      <c r="G72" s="60">
        <f>IF(AND(C72&lt;&gt;"",SUM(G$27:G71)&lt;E$19),$E$19/$E$23,0)</f>
        <v>0</v>
      </c>
      <c r="H72" s="60">
        <f t="shared" si="4"/>
        <v>0</v>
      </c>
      <c r="I72" s="60">
        <f t="shared" si="6"/>
        <v>0</v>
      </c>
      <c r="J72" s="92" t="str">
        <f t="shared" si="5"/>
        <v>2025–2026</v>
      </c>
      <c r="L72" s="103"/>
      <c r="N72" s="101"/>
      <c r="Q72" s="61"/>
    </row>
    <row r="73" spans="1:17" ht="20.25" customHeight="1" x14ac:dyDescent="0.2">
      <c r="A73" s="176">
        <v>46143</v>
      </c>
      <c r="B73" s="177">
        <f t="shared" si="1"/>
        <v>0</v>
      </c>
      <c r="C73" s="158"/>
      <c r="D73" s="60">
        <f t="shared" si="2"/>
        <v>0</v>
      </c>
      <c r="E73" s="178">
        <f t="shared" si="0"/>
        <v>0</v>
      </c>
      <c r="F73" s="60">
        <f t="shared" si="3"/>
        <v>0</v>
      </c>
      <c r="G73" s="60">
        <f>IF(AND(C73&lt;&gt;"",SUM(G$27:G72)&lt;E$19),$E$19/$E$23,0)</f>
        <v>0</v>
      </c>
      <c r="H73" s="60">
        <f t="shared" si="4"/>
        <v>0</v>
      </c>
      <c r="I73" s="60">
        <f t="shared" si="6"/>
        <v>0</v>
      </c>
      <c r="J73" s="92" t="str">
        <f t="shared" si="5"/>
        <v>2025–2026</v>
      </c>
      <c r="L73" s="103"/>
      <c r="N73" s="101"/>
      <c r="Q73" s="61"/>
    </row>
    <row r="74" spans="1:17" ht="20.25" customHeight="1" x14ac:dyDescent="0.2">
      <c r="A74" s="176">
        <v>46174</v>
      </c>
      <c r="B74" s="177">
        <f t="shared" si="1"/>
        <v>0</v>
      </c>
      <c r="C74" s="158"/>
      <c r="D74" s="60">
        <f t="shared" si="2"/>
        <v>0</v>
      </c>
      <c r="E74" s="178">
        <f t="shared" si="0"/>
        <v>0</v>
      </c>
      <c r="F74" s="60">
        <f t="shared" si="3"/>
        <v>0</v>
      </c>
      <c r="G74" s="60">
        <f>IF(AND(C74&lt;&gt;"",SUM(G$27:G73)&lt;E$19),$E$19/$E$23,0)</f>
        <v>0</v>
      </c>
      <c r="H74" s="60">
        <f t="shared" si="4"/>
        <v>0</v>
      </c>
      <c r="I74" s="60">
        <f t="shared" si="6"/>
        <v>0</v>
      </c>
      <c r="J74" s="92" t="str">
        <f t="shared" si="5"/>
        <v>2025–2026</v>
      </c>
      <c r="L74" s="103"/>
      <c r="N74" s="101"/>
      <c r="Q74" s="61"/>
    </row>
    <row r="75" spans="1:17" ht="20.25" customHeight="1" x14ac:dyDescent="0.2">
      <c r="A75" s="176">
        <v>46204</v>
      </c>
      <c r="B75" s="177">
        <f t="shared" si="1"/>
        <v>0</v>
      </c>
      <c r="C75" s="158"/>
      <c r="D75" s="60">
        <f t="shared" si="2"/>
        <v>0</v>
      </c>
      <c r="E75" s="178">
        <f t="shared" si="0"/>
        <v>0</v>
      </c>
      <c r="F75" s="60">
        <f t="shared" si="3"/>
        <v>0</v>
      </c>
      <c r="G75" s="60">
        <f>IF(AND(C75&lt;&gt;"",SUM(G$27:G74)&lt;E$19),$E$19/$E$23,0)</f>
        <v>0</v>
      </c>
      <c r="H75" s="60">
        <f t="shared" si="4"/>
        <v>0</v>
      </c>
      <c r="I75" s="60">
        <f t="shared" si="6"/>
        <v>0</v>
      </c>
      <c r="J75" s="92" t="str">
        <f t="shared" si="5"/>
        <v>2026–2027</v>
      </c>
      <c r="L75" s="103"/>
      <c r="N75" s="101"/>
      <c r="Q75" s="61"/>
    </row>
    <row r="76" spans="1:17" ht="20.25" customHeight="1" x14ac:dyDescent="0.2">
      <c r="A76" s="176">
        <v>46235</v>
      </c>
      <c r="B76" s="177">
        <f t="shared" si="1"/>
        <v>0</v>
      </c>
      <c r="C76" s="158"/>
      <c r="D76" s="60">
        <f t="shared" si="2"/>
        <v>0</v>
      </c>
      <c r="E76" s="178">
        <f t="shared" si="0"/>
        <v>0</v>
      </c>
      <c r="F76" s="60">
        <f t="shared" si="3"/>
        <v>0</v>
      </c>
      <c r="G76" s="60">
        <f>IF(AND(C76&lt;&gt;"",SUM(G$27:G75)&lt;E$19),$E$19/$E$23,0)</f>
        <v>0</v>
      </c>
      <c r="H76" s="60">
        <f t="shared" si="4"/>
        <v>0</v>
      </c>
      <c r="I76" s="60">
        <f t="shared" si="6"/>
        <v>0</v>
      </c>
      <c r="J76" s="92" t="str">
        <f t="shared" si="5"/>
        <v>2026–2027</v>
      </c>
      <c r="L76" s="103"/>
      <c r="N76" s="101"/>
      <c r="Q76" s="61"/>
    </row>
    <row r="77" spans="1:17" ht="20.25" customHeight="1" x14ac:dyDescent="0.2">
      <c r="A77" s="176">
        <v>46266</v>
      </c>
      <c r="B77" s="177">
        <f t="shared" si="1"/>
        <v>0</v>
      </c>
      <c r="C77" s="158"/>
      <c r="D77" s="60">
        <f t="shared" si="2"/>
        <v>0</v>
      </c>
      <c r="E77" s="178">
        <f t="shared" si="0"/>
        <v>0</v>
      </c>
      <c r="F77" s="60">
        <f t="shared" si="3"/>
        <v>0</v>
      </c>
      <c r="G77" s="60">
        <f>IF(AND(C77&lt;&gt;"",SUM(G$27:G76)&lt;E$19),$E$19/$E$23,0)</f>
        <v>0</v>
      </c>
      <c r="H77" s="60">
        <f t="shared" si="4"/>
        <v>0</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formatColumns="0" formatRows="0" insertColumns="0" insertRows="0"/>
  <mergeCells count="43">
    <mergeCell ref="A25:I25"/>
    <mergeCell ref="A21:D21"/>
    <mergeCell ref="E21:F21"/>
    <mergeCell ref="A22:D22"/>
    <mergeCell ref="E22:F22"/>
    <mergeCell ref="A23:D23"/>
    <mergeCell ref="E23:F23"/>
    <mergeCell ref="A18:D18"/>
    <mergeCell ref="E18:F18"/>
    <mergeCell ref="A19:D19"/>
    <mergeCell ref="E19:F19"/>
    <mergeCell ref="A20:D20"/>
    <mergeCell ref="E20:F20"/>
    <mergeCell ref="A15:D15"/>
    <mergeCell ref="E15:F15"/>
    <mergeCell ref="A16:D16"/>
    <mergeCell ref="E16:F16"/>
    <mergeCell ref="A17:D17"/>
    <mergeCell ref="E17:F17"/>
    <mergeCell ref="A12:D12"/>
    <mergeCell ref="E12:F12"/>
    <mergeCell ref="A13:D13"/>
    <mergeCell ref="E13:F13"/>
    <mergeCell ref="A14:D14"/>
    <mergeCell ref="E14:F14"/>
    <mergeCell ref="A9:D9"/>
    <mergeCell ref="E9:F9"/>
    <mergeCell ref="A10:D10"/>
    <mergeCell ref="E10:F10"/>
    <mergeCell ref="A11:D11"/>
    <mergeCell ref="E11:F11"/>
    <mergeCell ref="A6:D6"/>
    <mergeCell ref="E6:F6"/>
    <mergeCell ref="A7:D7"/>
    <mergeCell ref="E7:F7"/>
    <mergeCell ref="A8:D8"/>
    <mergeCell ref="E8:F8"/>
    <mergeCell ref="A1:F1"/>
    <mergeCell ref="A2:F2"/>
    <mergeCell ref="A3:F3"/>
    <mergeCell ref="A4:F4"/>
    <mergeCell ref="A5:D5"/>
    <mergeCell ref="E5:F5"/>
  </mergeCells>
  <dataValidations count="3">
    <dataValidation operator="lessThan" allowBlank="1" showInputMessage="1" showErrorMessage="1" sqref="R1239:R1048576 R25 A27:A1238 G23:I23 G21:I21 AE3 Q26 E14 G14:I14 E21 E23 E16:E19 G16:I19 S4:S21" xr:uid="{C577F2F4-34CD-458C-9EB6-0285F66507BA}"/>
    <dataValidation operator="lessThan" showInputMessage="1" showErrorMessage="1" sqref="C27:C269" xr:uid="{FF198CE6-6477-4A54-A189-B2D42C2679FA}"/>
    <dataValidation type="textLength" operator="lessThan" allowBlank="1" showInputMessage="1" showErrorMessage="1" sqref="E22 G22:I22" xr:uid="{B8F79174-A194-4F52-BBBA-5AE2CBEBFFA0}">
      <formula1>0</formula1>
    </dataValidation>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C212-B940-4A0E-94E6-6B136991DBEC}">
  <sheetPr>
    <tabColor theme="8" tint="-0.249977111117893"/>
    <pageSetUpPr fitToPage="1"/>
  </sheetPr>
  <dimension ref="A1:AC1244"/>
  <sheetViews>
    <sheetView zoomScale="75" zoomScaleNormal="75" workbookViewId="0">
      <selection activeCell="A29" sqref="A29"/>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8.42578125" style="30" customWidth="1"/>
    <col min="8" max="8" width="25.5703125" style="29" customWidth="1"/>
    <col min="9"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253" t="s">
        <v>1543</v>
      </c>
      <c r="B1" s="253"/>
      <c r="C1" s="253"/>
      <c r="D1" s="253"/>
      <c r="E1" s="253"/>
      <c r="F1" s="253"/>
    </row>
    <row r="2" spans="1:29" ht="18.75" x14ac:dyDescent="0.2">
      <c r="A2" s="160" t="s">
        <v>1542</v>
      </c>
      <c r="B2" s="160"/>
      <c r="C2" s="265" t="s">
        <v>1541</v>
      </c>
      <c r="D2" s="265"/>
      <c r="E2" s="265"/>
      <c r="F2" s="265"/>
    </row>
    <row r="3" spans="1:29" ht="45" customHeight="1" x14ac:dyDescent="0.2">
      <c r="A3" s="254" t="s">
        <v>1507</v>
      </c>
      <c r="B3" s="254"/>
      <c r="C3" s="254"/>
      <c r="D3" s="254"/>
      <c r="E3" s="254"/>
      <c r="F3" s="254"/>
    </row>
    <row r="4" spans="1:29" s="32" customFormat="1" ht="35.25" customHeight="1" x14ac:dyDescent="0.25">
      <c r="A4" s="255" t="s">
        <v>1538</v>
      </c>
      <c r="B4" s="256"/>
      <c r="C4" s="256"/>
      <c r="D4" s="256"/>
      <c r="E4" s="256"/>
      <c r="F4" s="256"/>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257" t="s">
        <v>33</v>
      </c>
      <c r="B5" s="258"/>
      <c r="C5" s="258"/>
      <c r="D5" s="258"/>
      <c r="E5" s="258"/>
      <c r="F5" s="259"/>
      <c r="G5" s="34"/>
      <c r="H5" s="34"/>
      <c r="I5" s="34"/>
      <c r="J5" s="96"/>
    </row>
    <row r="6" spans="1:29" ht="23.25" customHeight="1" x14ac:dyDescent="0.25">
      <c r="A6" s="260" t="s">
        <v>1469</v>
      </c>
      <c r="B6" s="261"/>
      <c r="C6" s="261"/>
      <c r="D6" s="262"/>
      <c r="E6" s="263" t="s">
        <v>1546</v>
      </c>
      <c r="F6" s="264"/>
      <c r="G6" s="35"/>
      <c r="H6" s="35"/>
      <c r="I6" s="35"/>
      <c r="J6" s="109"/>
      <c r="K6" s="97"/>
      <c r="L6" s="97"/>
      <c r="M6" s="97"/>
      <c r="N6" s="97"/>
      <c r="O6" s="98"/>
      <c r="P6" s="36"/>
      <c r="Q6" s="37"/>
      <c r="R6" s="37"/>
    </row>
    <row r="7" spans="1:29" ht="23.25" customHeight="1" x14ac:dyDescent="0.25">
      <c r="A7" s="260" t="s">
        <v>1468</v>
      </c>
      <c r="B7" s="261"/>
      <c r="C7" s="261"/>
      <c r="D7" s="262"/>
      <c r="E7" s="266">
        <v>2.63E-2</v>
      </c>
      <c r="F7" s="267"/>
      <c r="G7" s="38"/>
      <c r="H7" s="38"/>
      <c r="I7" s="38"/>
      <c r="J7" s="109"/>
      <c r="R7" s="37"/>
    </row>
    <row r="8" spans="1:29" ht="23.25" customHeight="1" x14ac:dyDescent="0.25">
      <c r="A8" s="260" t="s">
        <v>1453</v>
      </c>
      <c r="B8" s="261"/>
      <c r="C8" s="261"/>
      <c r="D8" s="262"/>
      <c r="E8" s="263" t="s">
        <v>1547</v>
      </c>
      <c r="F8" s="264"/>
      <c r="G8" s="39"/>
      <c r="H8" s="35"/>
      <c r="I8" s="35"/>
      <c r="O8" s="99"/>
      <c r="P8" s="85"/>
      <c r="Q8" s="37"/>
      <c r="R8" s="37"/>
    </row>
    <row r="9" spans="1:29" ht="23.25" customHeight="1" x14ac:dyDescent="0.25">
      <c r="A9" s="260" t="s">
        <v>1448</v>
      </c>
      <c r="B9" s="261"/>
      <c r="C9" s="261"/>
      <c r="D9" s="262"/>
      <c r="E9" s="277" t="s">
        <v>1548</v>
      </c>
      <c r="F9" s="278"/>
      <c r="G9" s="38"/>
      <c r="H9" s="40"/>
      <c r="I9" s="40"/>
      <c r="O9" s="92"/>
      <c r="P9" s="29"/>
      <c r="Q9" s="37"/>
      <c r="R9" s="37"/>
    </row>
    <row r="10" spans="1:29" ht="23.25" customHeight="1" x14ac:dyDescent="0.25">
      <c r="A10" s="260" t="s">
        <v>1467</v>
      </c>
      <c r="B10" s="261"/>
      <c r="C10" s="261"/>
      <c r="D10" s="262"/>
      <c r="E10" s="270">
        <v>4321</v>
      </c>
      <c r="F10" s="271"/>
      <c r="G10" s="40"/>
      <c r="H10" s="40"/>
      <c r="I10" s="40"/>
      <c r="O10" s="92"/>
      <c r="P10" s="29"/>
      <c r="R10" s="37"/>
    </row>
    <row r="11" spans="1:29" ht="23.25" customHeight="1" x14ac:dyDescent="0.25">
      <c r="A11" s="260" t="s">
        <v>34</v>
      </c>
      <c r="B11" s="261"/>
      <c r="C11" s="261"/>
      <c r="D11" s="262"/>
      <c r="E11" s="270" t="s">
        <v>11</v>
      </c>
      <c r="F11" s="271"/>
      <c r="G11" s="123"/>
      <c r="H11" s="40"/>
      <c r="I11" s="40"/>
      <c r="O11" s="92"/>
      <c r="P11" s="29"/>
      <c r="R11" s="37"/>
    </row>
    <row r="12" spans="1:29"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72" t="s">
        <v>31</v>
      </c>
      <c r="B13" s="273"/>
      <c r="C13" s="273"/>
      <c r="D13" s="274"/>
      <c r="E13" s="275">
        <f t="array" ref="E13">INDEX(A32:C1243,MATCH(FALSE,ISBLANK(C32:C1243),0),0)</f>
        <v>45261</v>
      </c>
      <c r="F13" s="276"/>
      <c r="G13" s="42"/>
      <c r="H13" s="40"/>
      <c r="O13" s="92"/>
      <c r="P13" s="29"/>
      <c r="Q13" s="83"/>
    </row>
    <row r="14" spans="1:29" ht="23.25" customHeight="1" x14ac:dyDescent="0.25">
      <c r="A14" s="260" t="s">
        <v>29</v>
      </c>
      <c r="B14" s="261"/>
      <c r="C14" s="261"/>
      <c r="D14" s="262"/>
      <c r="E14" s="289" t="s">
        <v>6</v>
      </c>
      <c r="F14" s="290"/>
      <c r="G14" s="43"/>
      <c r="H14" s="43"/>
      <c r="I14" s="40"/>
      <c r="O14" s="92"/>
      <c r="P14" s="29"/>
    </row>
    <row r="15" spans="1:29" ht="23.25" customHeight="1" x14ac:dyDescent="0.25">
      <c r="A15" s="260" t="s">
        <v>1518</v>
      </c>
      <c r="B15" s="261"/>
      <c r="C15" s="261"/>
      <c r="D15" s="262"/>
      <c r="E15" s="153" t="s">
        <v>11</v>
      </c>
      <c r="F15" s="154"/>
      <c r="G15" s="279" t="s">
        <v>1525</v>
      </c>
      <c r="H15" s="280"/>
      <c r="I15" s="281"/>
      <c r="O15" s="92"/>
      <c r="P15" s="29"/>
    </row>
    <row r="16" spans="1:29" ht="37.5" customHeight="1" x14ac:dyDescent="0.25">
      <c r="A16" s="293" t="str">
        <f>IF($E$15="Yes","Obligation Balance as of June of the Prior Year (see instructions)","Obligation Balance at the End of the Month before Contract Modifcations (see instructions)")</f>
        <v>Obligation Balance at the End of the Month before Contract Modifcations (see instructions)</v>
      </c>
      <c r="B16" s="294"/>
      <c r="C16" s="294"/>
      <c r="D16" s="295"/>
      <c r="E16" s="296">
        <f>'Example 1 Original Input'!R46</f>
        <v>-7.3784342425691463E-12</v>
      </c>
      <c r="F16" s="297"/>
      <c r="G16" s="43"/>
      <c r="H16" s="43"/>
      <c r="I16" s="44"/>
      <c r="O16" s="92"/>
      <c r="P16" s="29"/>
    </row>
    <row r="17" spans="1:19" ht="37.5" customHeight="1" x14ac:dyDescent="0.25">
      <c r="A17" s="293" t="str">
        <f>IF($E$15="Yes","Accumulated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94"/>
      <c r="C17" s="294"/>
      <c r="D17" s="295"/>
      <c r="E17" s="289">
        <f>'Example 1 Original Input'!R47</f>
        <v>70111.994509388416</v>
      </c>
      <c r="F17" s="298"/>
      <c r="G17" s="43"/>
      <c r="H17" s="43"/>
      <c r="I17" s="44"/>
      <c r="O17" s="92"/>
      <c r="P17" s="29"/>
    </row>
    <row r="18" spans="1:19" ht="37.5" customHeight="1" x14ac:dyDescent="0.25">
      <c r="A18" s="293" t="str">
        <f>IF($E$15="Yes","RTU Asset Carrying Value as of June of the Prior Year (see instructions)","RTU Asset Carrying Value at the End of Month before Contract Modifications (see instructions)")</f>
        <v>RTU Asset Carrying Value at the End of Month before Contract Modifications (see instructions)</v>
      </c>
      <c r="B18" s="294"/>
      <c r="C18" s="294"/>
      <c r="D18" s="295"/>
      <c r="E18" s="289">
        <f>'Example 1 Original Input'!R48</f>
        <v>16496.939884561943</v>
      </c>
      <c r="F18" s="298"/>
      <c r="G18" s="43"/>
      <c r="H18" s="43"/>
      <c r="I18" s="44"/>
      <c r="O18" s="92"/>
      <c r="P18" s="29"/>
    </row>
    <row r="19" spans="1:19" ht="26.1" customHeight="1" x14ac:dyDescent="0.25">
      <c r="A19" s="303"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Enter Current Year (CY) Totals before contract modifications from the original contract input tab of the GASB 96 SBITA Workbook, if any (see instructions).</v>
      </c>
      <c r="B19" s="304"/>
      <c r="C19" s="305"/>
      <c r="D19" s="147" t="s">
        <v>1519</v>
      </c>
      <c r="E19" s="148" t="s">
        <v>1520</v>
      </c>
      <c r="F19" s="149" t="s">
        <v>1521</v>
      </c>
      <c r="G19" s="43"/>
      <c r="H19" s="43"/>
      <c r="I19" s="44"/>
      <c r="O19" s="92"/>
      <c r="P19" s="29"/>
    </row>
    <row r="20" spans="1:19" ht="26.1" customHeight="1" x14ac:dyDescent="0.2">
      <c r="A20" s="306"/>
      <c r="B20" s="307"/>
      <c r="C20" s="308"/>
      <c r="D20" s="155">
        <f>'Example 1 Original Input'!R39</f>
        <v>-7.3343694098529873E-14</v>
      </c>
      <c r="E20" s="156">
        <f>'Example 1 Original Input'!R40</f>
        <v>7.3343694098529873E-14</v>
      </c>
      <c r="F20" s="157">
        <f>'Example 1 Original Input'!R41</f>
        <v>20621.174855702466</v>
      </c>
      <c r="G20" s="43"/>
      <c r="H20" s="43"/>
      <c r="I20" s="44"/>
      <c r="J20" s="161" t="s">
        <v>1522</v>
      </c>
      <c r="O20" s="92"/>
      <c r="P20" s="29"/>
    </row>
    <row r="21" spans="1:19" ht="23.25" customHeight="1" x14ac:dyDescent="0.2">
      <c r="A21" s="284" t="s">
        <v>1523</v>
      </c>
      <c r="B21" s="285"/>
      <c r="C21" s="285"/>
      <c r="D21" s="286"/>
      <c r="E21" s="291">
        <f>IF(E14="Beginning",ABS(NPV(E7/12,INDEX(A32:B1243,MATCH(E13,A32:A1243,0),2):$B$1243))*(1+E7/12),ABS(NPV(E7/12,INDEX(A32:B1243,MATCH(E13,A32:A1243,0),2):$B$1243)))</f>
        <v>102651.68496423023</v>
      </c>
      <c r="F21" s="292"/>
      <c r="G21" s="45"/>
      <c r="H21" s="45"/>
      <c r="I21" s="45"/>
      <c r="O21" s="92"/>
      <c r="P21" s="29"/>
      <c r="Q21" s="37"/>
      <c r="R21" s="37"/>
    </row>
    <row r="22" spans="1:19" s="55" customFormat="1" ht="23.25" customHeight="1" x14ac:dyDescent="0.25">
      <c r="A22" s="284" t="s">
        <v>1524</v>
      </c>
      <c r="B22" s="285"/>
      <c r="C22" s="285"/>
      <c r="D22" s="286"/>
      <c r="E22" s="302">
        <f>IF($E$15="yes",0,$E$21-$E$16)</f>
        <v>102651.68496423024</v>
      </c>
      <c r="F22" s="283"/>
      <c r="G22" s="45"/>
      <c r="H22" s="171"/>
      <c r="I22" s="45"/>
      <c r="J22" s="152" t="s">
        <v>1449</v>
      </c>
      <c r="K22" s="268" t="s">
        <v>16</v>
      </c>
      <c r="L22" s="269"/>
      <c r="M22" s="39" t="s">
        <v>1450</v>
      </c>
      <c r="Q22" s="38"/>
      <c r="R22" s="37"/>
    </row>
    <row r="23" spans="1:19" s="55" customFormat="1" ht="23.25" customHeight="1" x14ac:dyDescent="0.2">
      <c r="A23" s="284" t="s">
        <v>1526</v>
      </c>
      <c r="B23" s="285"/>
      <c r="C23" s="285"/>
      <c r="D23" s="286"/>
      <c r="E23" s="302">
        <f>+E18+E22</f>
        <v>119148.62484879218</v>
      </c>
      <c r="F23" s="283"/>
      <c r="G23" s="45"/>
      <c r="H23" s="45"/>
      <c r="I23" s="45"/>
      <c r="J23" s="92"/>
      <c r="K23" s="92"/>
      <c r="L23" s="92"/>
      <c r="M23" s="92"/>
      <c r="N23" s="92"/>
      <c r="O23" s="98"/>
      <c r="P23" s="36"/>
      <c r="Q23" s="37"/>
      <c r="R23" s="37"/>
    </row>
    <row r="24" spans="1:19" s="55" customFormat="1" ht="23.25" customHeight="1" x14ac:dyDescent="0.2">
      <c r="A24" s="284" t="s">
        <v>1533</v>
      </c>
      <c r="B24" s="285"/>
      <c r="C24" s="285"/>
      <c r="D24" s="286"/>
      <c r="E24" s="282">
        <f>+E17+E18+E22</f>
        <v>189260.61935818061</v>
      </c>
      <c r="F24" s="283"/>
      <c r="G24" s="45"/>
      <c r="H24" s="45"/>
      <c r="I24" s="45"/>
      <c r="J24" s="105" t="s">
        <v>1476</v>
      </c>
      <c r="K24" s="105" t="s">
        <v>1477</v>
      </c>
      <c r="L24" s="106" t="s">
        <v>1478</v>
      </c>
      <c r="M24" s="106" t="s">
        <v>1479</v>
      </c>
      <c r="N24" s="106" t="s">
        <v>1552</v>
      </c>
      <c r="O24" s="98"/>
      <c r="P24" s="36"/>
      <c r="Q24" s="37"/>
      <c r="R24" s="37"/>
    </row>
    <row r="25" spans="1:19" s="55" customFormat="1" ht="23.25" customHeight="1" x14ac:dyDescent="0.25">
      <c r="A25" s="284" t="s">
        <v>1527</v>
      </c>
      <c r="B25" s="285"/>
      <c r="C25" s="285"/>
      <c r="D25" s="286"/>
      <c r="E25" s="287" t="s">
        <v>1455</v>
      </c>
      <c r="F25" s="288"/>
      <c r="G25" s="46"/>
      <c r="H25" s="47"/>
      <c r="I25" s="47"/>
      <c r="J25" s="107" t="str">
        <f>LEFT('Example 1 Modification Output'!$E$7,4)-1&amp;"–"&amp;RIGHT('Example 1 Modification Output'!$E$7,4)-1</f>
        <v>2022–2023</v>
      </c>
      <c r="K25" s="108">
        <f>DATE(RIGHT(J25,4),6,1)</f>
        <v>45078</v>
      </c>
      <c r="L25" s="90">
        <f>IF(AND($E$15="Yes",$F$15='Example 1 Modification Output'!$E$7),$E$16,IF(AND($E$15="Yes",$F$15&lt;&gt;'Example 1 Modification Output'!$E$7),0,IF(AND('Example 1 Modification Output'!$E$7=$J$28,'Example 1 Modification Output'!$E$7&lt;$L$28),$E$16+$E$20,(ROUND(SUMIFS($F$32:$F$1243,$A$32:$A$1243,$K$25),2)))))</f>
        <v>-7.3050905484706172E-12</v>
      </c>
      <c r="M25" s="90">
        <f>IF(AND($E$15="Yes",$F$15='Example 1 Modification Output'!$E$7),$E$17,IF(AND($E$15="Yes",$F$15&lt;&gt;'Example 1 Modification Output'!$E$7),0,IF(AND('Example 1 Modification Output'!$E$7&gt;'Example 1 Modification Input'!$J$28,'Example 1 Modification Output'!$E$7&lt;='Example 1 Modification Input'!$L$28),SUMIFS($H$32:$H$1243,$A$32:$A$1243,$K$25)+$E$17,IF(AND('Example 1 Modification Output'!$E$7=$J$28,'Example 1 Modification Output'!$E$7&lt;$L$28),$E$17-$F$20,0))))</f>
        <v>49490.819653685947</v>
      </c>
      <c r="N25" s="90">
        <f>IF(AND($E$15="Yes",$F$15='Example 1 Modification Output'!$E$7),$E$24,IF(AND($E$15="Yes",$F$15&lt;&gt;'Example 1 Modification Output'!$E$7),0,IF(AND('Example 1 Modification Output'!$E$7&gt;$J$28,'Example 1 Modification Output'!$E$7&lt;=$L$28),$E$24,IF(AND('Example 1 Modification Output'!$E$7=$J$28,'Example 1 Modification Output'!$E$7&lt;$L$28),$E$17+$E$18,0))))</f>
        <v>86608.93439395036</v>
      </c>
      <c r="O25" s="98"/>
      <c r="P25" s="36"/>
      <c r="Q25" s="37"/>
      <c r="R25" s="37"/>
    </row>
    <row r="26" spans="1:19" s="55" customFormat="1" ht="23.25" customHeight="1" x14ac:dyDescent="0.2">
      <c r="A26" s="284" t="s">
        <v>1528</v>
      </c>
      <c r="B26" s="273"/>
      <c r="C26" s="273"/>
      <c r="D26" s="274"/>
      <c r="E26" s="309">
        <f>IF(E25="Subscription-Based Information Technology Arrangements",10*12,"0")</f>
        <v>120</v>
      </c>
      <c r="F26" s="310"/>
      <c r="G26" s="48"/>
      <c r="H26" s="48"/>
      <c r="I26" s="48"/>
      <c r="J26" s="92"/>
      <c r="K26" s="92"/>
      <c r="L26" s="92"/>
      <c r="M26" s="92"/>
      <c r="N26" s="92"/>
      <c r="O26" s="98"/>
      <c r="P26" s="36"/>
      <c r="Q26" s="37"/>
      <c r="R26" s="37"/>
    </row>
    <row r="27" spans="1:19" s="55" customFormat="1" ht="23.25" customHeight="1" x14ac:dyDescent="0.2">
      <c r="A27" s="284" t="s">
        <v>1529</v>
      </c>
      <c r="B27" s="273"/>
      <c r="C27" s="273"/>
      <c r="D27" s="274"/>
      <c r="E27" s="309">
        <f>ROUND(COUNTIF(C32:C1243,"&lt;&gt;"&amp;""),1)</f>
        <v>24</v>
      </c>
      <c r="F27" s="310"/>
      <c r="G27" s="48"/>
      <c r="H27" s="48"/>
      <c r="I27" s="48"/>
      <c r="J27" s="86" t="s">
        <v>1481</v>
      </c>
      <c r="K27" s="86" t="s">
        <v>1482</v>
      </c>
      <c r="L27" s="86" t="s">
        <v>1475</v>
      </c>
      <c r="M27" s="86" t="s">
        <v>1483</v>
      </c>
      <c r="N27" s="162" t="s">
        <v>1531</v>
      </c>
      <c r="O27" s="93"/>
    </row>
    <row r="28" spans="1:19" s="55" customFormat="1" ht="23.25" customHeight="1" x14ac:dyDescent="0.25">
      <c r="A28" s="284" t="s">
        <v>1530</v>
      </c>
      <c r="B28" s="311"/>
      <c r="C28" s="311"/>
      <c r="D28" s="312"/>
      <c r="E28" s="313">
        <f>IF(E26&lt;E27,E26,E27)</f>
        <v>24</v>
      </c>
      <c r="F28" s="314"/>
      <c r="G28" s="49"/>
      <c r="H28" s="49"/>
      <c r="I28" s="49"/>
      <c r="J28" s="87" t="str">
        <f>IF(OR(MONTH($E$13)=1,MONTH($E$13)=2,MONTH($E$13)=3,MONTH($E$13)=4,MONTH($E$13)=5,MONTH($E$13)=6),YEAR($E$13)-1&amp;"–"&amp;YEAR($E$13),YEAR($E$13)&amp;"–"&amp;YEAR($E$13)+1)</f>
        <v>2023–2024</v>
      </c>
      <c r="K28" s="88">
        <f>EDATE($E$13,+($E$27-1))</f>
        <v>45962</v>
      </c>
      <c r="L28" s="87" t="str">
        <f>IF(OR(MONTH($K$28)=1,MONTH($K$28)=2,MONTH($K$28)=3,MONTH($K$28)=4,MONTH($K$28)=5,MONTH($K$28)=6),YEAR($K$28)-1&amp;"–"&amp;YEAR($K$28),YEAR($K$28)&amp;"–"&amp;YEAR($K$28)+1)</f>
        <v>2025–2026</v>
      </c>
      <c r="M28" s="89">
        <f>IF($L$28='Example 1 Modification Output'!$E$7,$E$24,0)</f>
        <v>0</v>
      </c>
      <c r="N28" s="89">
        <f>IF($J$28='Example 1 Modification Output'!$E$7,ABS($E$22),0)</f>
        <v>102651.68496423024</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99" t="s">
        <v>1539</v>
      </c>
      <c r="B30" s="300"/>
      <c r="C30" s="300"/>
      <c r="D30" s="300"/>
      <c r="E30" s="300"/>
      <c r="F30" s="300"/>
      <c r="G30" s="300"/>
      <c r="H30" s="300"/>
      <c r="I30" s="301"/>
      <c r="J30" s="151" t="s">
        <v>1532</v>
      </c>
      <c r="K30" s="163" t="str">
        <f>LEFT('Example 1 Modification Output'!$E$7,4)+1&amp;"–"&amp;RIGHT('Example 1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0"/>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0</v>
      </c>
      <c r="C47" s="150"/>
      <c r="D47" s="58">
        <f t="shared" si="2"/>
        <v>0</v>
      </c>
      <c r="E47" s="59">
        <f t="shared" si="0"/>
        <v>0</v>
      </c>
      <c r="F47" s="62">
        <f t="shared" si="3"/>
        <v>0</v>
      </c>
      <c r="G47" s="60">
        <f>IF(AND(C47&lt;&gt;"",SUM(G$32:G46)&lt;E$23),$E$23/$E$28,0)</f>
        <v>0</v>
      </c>
      <c r="H47" s="62">
        <f t="shared" si="4"/>
        <v>0</v>
      </c>
      <c r="I47" s="58">
        <f t="shared" si="6"/>
        <v>0</v>
      </c>
      <c r="J47" s="92" t="str">
        <f t="shared" si="5"/>
        <v>2023–2024</v>
      </c>
      <c r="K47" s="92"/>
      <c r="L47" s="103"/>
      <c r="M47" s="92"/>
      <c r="N47" s="101"/>
      <c r="O47" s="93"/>
      <c r="Q47" s="61"/>
    </row>
    <row r="48" spans="1:17" s="55" customFormat="1" ht="20.25" customHeight="1" x14ac:dyDescent="0.2">
      <c r="A48" s="56">
        <v>45231</v>
      </c>
      <c r="B48" s="57">
        <f t="shared" si="1"/>
        <v>0</v>
      </c>
      <c r="C48" s="150"/>
      <c r="D48" s="58">
        <f t="shared" si="2"/>
        <v>0</v>
      </c>
      <c r="E48" s="59">
        <f t="shared" si="0"/>
        <v>0</v>
      </c>
      <c r="F48" s="62">
        <f t="shared" si="3"/>
        <v>0</v>
      </c>
      <c r="G48" s="60">
        <f>IF(AND(C48&lt;&gt;"",SUM(G$32:G47)&lt;E$23),$E$23/$E$28,0)</f>
        <v>0</v>
      </c>
      <c r="H48" s="62">
        <f t="shared" si="4"/>
        <v>0</v>
      </c>
      <c r="I48" s="58">
        <f t="shared" si="6"/>
        <v>0</v>
      </c>
      <c r="J48" s="92" t="str">
        <f t="shared" si="5"/>
        <v>2023–2024</v>
      </c>
      <c r="K48" s="92"/>
      <c r="L48" s="103"/>
      <c r="M48" s="92"/>
      <c r="N48" s="101"/>
      <c r="O48" s="93"/>
      <c r="Q48" s="61"/>
    </row>
    <row r="49" spans="1:17" s="55" customFormat="1" ht="20.25" customHeight="1" x14ac:dyDescent="0.2">
      <c r="A49" s="56">
        <v>45261</v>
      </c>
      <c r="B49" s="57">
        <f t="shared" si="1"/>
        <v>-52000</v>
      </c>
      <c r="C49" s="150">
        <v>52000</v>
      </c>
      <c r="D49" s="240">
        <f t="shared" si="2"/>
        <v>0</v>
      </c>
      <c r="E49" s="241">
        <f t="shared" si="0"/>
        <v>52000</v>
      </c>
      <c r="F49" s="62">
        <f t="shared" si="3"/>
        <v>50651.684964230226</v>
      </c>
      <c r="G49" s="216">
        <f>IF(AND(C49&lt;&gt;"",SUM(G$32:G48)&lt;E$23),$E$23/$E$28,0)</f>
        <v>4964.5260353663407</v>
      </c>
      <c r="H49" s="62">
        <f t="shared" si="4"/>
        <v>4964.5260353663407</v>
      </c>
      <c r="I49" s="58">
        <f>IF(C49&lt;&gt;"",$E$23-H49,0)</f>
        <v>114184.09881342584</v>
      </c>
      <c r="J49" s="92" t="str">
        <f t="shared" si="5"/>
        <v>2023–2024</v>
      </c>
      <c r="K49" s="92"/>
      <c r="L49" s="103"/>
      <c r="M49" s="92"/>
      <c r="N49" s="101"/>
      <c r="O49" s="93"/>
      <c r="Q49" s="61"/>
    </row>
    <row r="50" spans="1:17" s="55" customFormat="1" ht="20.25" customHeight="1" x14ac:dyDescent="0.2">
      <c r="A50" s="56">
        <v>45292</v>
      </c>
      <c r="B50" s="57">
        <f t="shared" si="1"/>
        <v>0</v>
      </c>
      <c r="C50" s="150">
        <v>0</v>
      </c>
      <c r="D50" s="240">
        <f t="shared" si="2"/>
        <v>111.01160954660457</v>
      </c>
      <c r="E50" s="241">
        <f t="shared" si="0"/>
        <v>-111.01160954660457</v>
      </c>
      <c r="F50" s="62">
        <f t="shared" si="3"/>
        <v>50762.696573776833</v>
      </c>
      <c r="G50" s="216">
        <f>IF(AND(C50&lt;&gt;"",SUM(G$32:G49)&lt;E$23),$E$23/$E$28,0)</f>
        <v>4964.5260353663407</v>
      </c>
      <c r="H50" s="62">
        <f t="shared" si="4"/>
        <v>9929.0520707326814</v>
      </c>
      <c r="I50" s="58">
        <f t="shared" si="6"/>
        <v>109219.5727780595</v>
      </c>
      <c r="J50" s="92" t="str">
        <f t="shared" si="5"/>
        <v>2023–2024</v>
      </c>
      <c r="K50" s="92"/>
      <c r="L50" s="103"/>
      <c r="M50" s="92"/>
      <c r="N50" s="101"/>
      <c r="O50" s="93"/>
      <c r="Q50" s="61"/>
    </row>
    <row r="51" spans="1:17" s="55" customFormat="1" ht="20.25" customHeight="1" x14ac:dyDescent="0.2">
      <c r="A51" s="56">
        <v>45323</v>
      </c>
      <c r="B51" s="57">
        <f t="shared" si="1"/>
        <v>0</v>
      </c>
      <c r="C51" s="150">
        <v>0</v>
      </c>
      <c r="D51" s="240">
        <f t="shared" si="2"/>
        <v>111.2549099908609</v>
      </c>
      <c r="E51" s="241">
        <f t="shared" si="0"/>
        <v>-111.2549099908609</v>
      </c>
      <c r="F51" s="62">
        <f t="shared" si="3"/>
        <v>50873.951483767691</v>
      </c>
      <c r="G51" s="216">
        <f>IF(AND(C51&lt;&gt;"",SUM(G$32:G50)&lt;E$23),$E$23/$E$28,0)</f>
        <v>4964.5260353663407</v>
      </c>
      <c r="H51" s="62">
        <f t="shared" si="4"/>
        <v>14893.578106099023</v>
      </c>
      <c r="I51" s="58">
        <f t="shared" si="6"/>
        <v>104255.04674269316</v>
      </c>
      <c r="J51" s="92" t="str">
        <f t="shared" si="5"/>
        <v>2023–2024</v>
      </c>
      <c r="K51" s="92"/>
      <c r="L51" s="103"/>
      <c r="M51" s="92"/>
      <c r="N51" s="101"/>
      <c r="O51" s="93"/>
      <c r="Q51" s="61"/>
    </row>
    <row r="52" spans="1:17" s="55" customFormat="1" ht="20.25" customHeight="1" x14ac:dyDescent="0.2">
      <c r="A52" s="56">
        <v>45352</v>
      </c>
      <c r="B52" s="57">
        <f t="shared" si="1"/>
        <v>0</v>
      </c>
      <c r="C52" s="150">
        <v>0</v>
      </c>
      <c r="D52" s="240">
        <f t="shared" si="2"/>
        <v>111.49874366859086</v>
      </c>
      <c r="E52" s="241">
        <f t="shared" si="0"/>
        <v>-111.49874366859086</v>
      </c>
      <c r="F52" s="62">
        <f t="shared" si="3"/>
        <v>50985.450227436282</v>
      </c>
      <c r="G52" s="216">
        <f>IF(AND(C52&lt;&gt;"",SUM(G$32:G51)&lt;E$23),$E$23/$E$28,0)</f>
        <v>4964.5260353663407</v>
      </c>
      <c r="H52" s="62">
        <f t="shared" si="4"/>
        <v>19858.104141465363</v>
      </c>
      <c r="I52" s="58">
        <f t="shared" si="6"/>
        <v>99290.520707326825</v>
      </c>
      <c r="J52" s="92" t="str">
        <f t="shared" si="5"/>
        <v>2023–2024</v>
      </c>
      <c r="K52" s="92"/>
      <c r="L52" s="103"/>
      <c r="M52" s="92"/>
      <c r="N52" s="101"/>
      <c r="O52" s="93"/>
      <c r="Q52" s="61"/>
    </row>
    <row r="53" spans="1:17" s="55" customFormat="1" ht="20.25" customHeight="1" x14ac:dyDescent="0.2">
      <c r="A53" s="56">
        <v>45383</v>
      </c>
      <c r="B53" s="57">
        <f t="shared" si="1"/>
        <v>0</v>
      </c>
      <c r="C53" s="150">
        <v>0</v>
      </c>
      <c r="D53" s="240">
        <f t="shared" si="2"/>
        <v>111.74311174846451</v>
      </c>
      <c r="E53" s="241">
        <f t="shared" si="0"/>
        <v>-111.74311174846451</v>
      </c>
      <c r="F53" s="62">
        <f t="shared" si="3"/>
        <v>51097.193339184749</v>
      </c>
      <c r="G53" s="216">
        <f>IF(AND(C53&lt;&gt;"",SUM(G$32:G52)&lt;E$23),$E$23/$E$28,0)</f>
        <v>4964.5260353663407</v>
      </c>
      <c r="H53" s="62">
        <f t="shared" si="4"/>
        <v>24822.630176831703</v>
      </c>
      <c r="I53" s="58">
        <f t="shared" si="6"/>
        <v>94325.994671960478</v>
      </c>
      <c r="J53" s="92" t="str">
        <f t="shared" si="5"/>
        <v>2023–2024</v>
      </c>
      <c r="K53" s="92"/>
      <c r="L53" s="103"/>
      <c r="M53" s="92"/>
      <c r="N53" s="101"/>
      <c r="O53" s="93"/>
      <c r="Q53" s="61"/>
    </row>
    <row r="54" spans="1:17" s="55" customFormat="1" ht="20.25" customHeight="1" x14ac:dyDescent="0.2">
      <c r="A54" s="56">
        <v>45413</v>
      </c>
      <c r="B54" s="57">
        <f t="shared" si="1"/>
        <v>0</v>
      </c>
      <c r="C54" s="150">
        <v>0</v>
      </c>
      <c r="D54" s="240">
        <f t="shared" si="2"/>
        <v>111.98801540171324</v>
      </c>
      <c r="E54" s="241">
        <f t="shared" si="0"/>
        <v>-111.98801540171324</v>
      </c>
      <c r="F54" s="62">
        <f t="shared" si="3"/>
        <v>51209.181354586464</v>
      </c>
      <c r="G54" s="216">
        <f>IF(AND(C54&lt;&gt;"",SUM(G$32:G53)&lt;E$23),$E$23/$E$28,0)</f>
        <v>4964.5260353663407</v>
      </c>
      <c r="H54" s="62">
        <f t="shared" si="4"/>
        <v>29787.156212198042</v>
      </c>
      <c r="I54" s="58">
        <f t="shared" si="6"/>
        <v>89361.468636594145</v>
      </c>
      <c r="J54" s="92" t="str">
        <f t="shared" si="5"/>
        <v>2023–2024</v>
      </c>
      <c r="K54" s="92"/>
      <c r="L54" s="103"/>
      <c r="M54" s="92"/>
      <c r="N54" s="101"/>
      <c r="O54" s="93"/>
      <c r="Q54" s="61"/>
    </row>
    <row r="55" spans="1:17" s="55" customFormat="1" ht="20.25" customHeight="1" x14ac:dyDescent="0.2">
      <c r="A55" s="56">
        <v>45444</v>
      </c>
      <c r="B55" s="57">
        <f t="shared" si="1"/>
        <v>0</v>
      </c>
      <c r="C55" s="150">
        <v>0</v>
      </c>
      <c r="D55" s="240">
        <f t="shared" si="2"/>
        <v>112.23345580213534</v>
      </c>
      <c r="E55" s="241">
        <f t="shared" si="0"/>
        <v>-112.23345580213534</v>
      </c>
      <c r="F55" s="62">
        <f t="shared" si="3"/>
        <v>51321.414810388596</v>
      </c>
      <c r="G55" s="216">
        <f>IF(AND(C55&lt;&gt;"",SUM(G$32:G54)&lt;E$23),$E$23/$E$28,0)</f>
        <v>4964.5260353663407</v>
      </c>
      <c r="H55" s="62">
        <f t="shared" si="4"/>
        <v>34751.682247564386</v>
      </c>
      <c r="I55" s="58">
        <f t="shared" si="6"/>
        <v>84396.942601227798</v>
      </c>
      <c r="J55" s="92" t="str">
        <f t="shared" si="5"/>
        <v>2023–2024</v>
      </c>
      <c r="K55" s="92"/>
      <c r="L55" s="103"/>
      <c r="M55" s="92"/>
      <c r="N55" s="101"/>
      <c r="O55" s="239"/>
      <c r="Q55" s="61"/>
    </row>
    <row r="56" spans="1:17" s="55" customFormat="1" ht="20.25" customHeight="1" x14ac:dyDescent="0.2">
      <c r="A56" s="56">
        <v>45474</v>
      </c>
      <c r="B56" s="57">
        <f t="shared" si="1"/>
        <v>0</v>
      </c>
      <c r="C56" s="150">
        <v>0</v>
      </c>
      <c r="D56" s="58">
        <f t="shared" si="2"/>
        <v>112.47943412610168</v>
      </c>
      <c r="E56" s="243">
        <f t="shared" si="0"/>
        <v>-112.47943412610168</v>
      </c>
      <c r="F56" s="62">
        <f t="shared" si="3"/>
        <v>51433.894244514697</v>
      </c>
      <c r="G56" s="60">
        <f>IF(AND(C56&lt;&gt;"",SUM(G$32:G55)&lt;E$23),$E$23/$E$28,0)</f>
        <v>4964.5260353663407</v>
      </c>
      <c r="H56" s="58">
        <f t="shared" si="4"/>
        <v>39716.208282930726</v>
      </c>
      <c r="I56" s="58">
        <f t="shared" si="6"/>
        <v>79432.416565861466</v>
      </c>
      <c r="J56" s="92" t="str">
        <f t="shared" si="5"/>
        <v>2024–2025</v>
      </c>
      <c r="K56" s="92"/>
      <c r="L56" s="103"/>
      <c r="M56" s="92"/>
      <c r="N56" s="101"/>
      <c r="O56" s="93"/>
      <c r="Q56" s="61"/>
    </row>
    <row r="57" spans="1:17" s="55" customFormat="1" ht="20.25" customHeight="1" x14ac:dyDescent="0.2">
      <c r="A57" s="56">
        <v>45505</v>
      </c>
      <c r="B57" s="57">
        <f t="shared" si="1"/>
        <v>0</v>
      </c>
      <c r="C57" s="150">
        <v>0</v>
      </c>
      <c r="D57" s="58">
        <f t="shared" si="2"/>
        <v>112.72595155256137</v>
      </c>
      <c r="E57" s="243">
        <f t="shared" si="0"/>
        <v>-112.72595155256137</v>
      </c>
      <c r="F57" s="62">
        <f t="shared" si="3"/>
        <v>51546.620196067255</v>
      </c>
      <c r="G57" s="60">
        <f>IF(AND(C57&lt;&gt;"",SUM(G$32:G56)&lt;E$23),$E$23/$E$28,0)</f>
        <v>4964.5260353663407</v>
      </c>
      <c r="H57" s="58">
        <f t="shared" si="4"/>
        <v>44680.734318297065</v>
      </c>
      <c r="I57" s="58">
        <f t="shared" si="6"/>
        <v>74467.890530495119</v>
      </c>
      <c r="J57" s="92" t="str">
        <f t="shared" si="5"/>
        <v>2024–2025</v>
      </c>
      <c r="K57" s="92"/>
      <c r="L57" s="103"/>
      <c r="M57" s="92"/>
      <c r="N57" s="101"/>
      <c r="O57" s="93"/>
      <c r="Q57" s="61"/>
    </row>
    <row r="58" spans="1:17" s="55" customFormat="1" ht="20.25" customHeight="1" x14ac:dyDescent="0.2">
      <c r="A58" s="56">
        <v>45536</v>
      </c>
      <c r="B58" s="57">
        <f t="shared" si="1"/>
        <v>0</v>
      </c>
      <c r="C58" s="150">
        <v>0</v>
      </c>
      <c r="D58" s="58">
        <f t="shared" si="2"/>
        <v>112.9730092630474</v>
      </c>
      <c r="E58" s="243">
        <f t="shared" si="0"/>
        <v>-112.9730092630474</v>
      </c>
      <c r="F58" s="62">
        <f t="shared" si="3"/>
        <v>51659.593205330304</v>
      </c>
      <c r="G58" s="60">
        <f>IF(AND(C58&lt;&gt;"",SUM(G$32:G57)&lt;E$23),$E$23/$E$28,0)</f>
        <v>4964.5260353663407</v>
      </c>
      <c r="H58" s="58">
        <f t="shared" si="4"/>
        <v>49645.260353663405</v>
      </c>
      <c r="I58" s="58">
        <f t="shared" si="6"/>
        <v>69503.364495128772</v>
      </c>
      <c r="J58" s="92" t="str">
        <f t="shared" si="5"/>
        <v>2024–2025</v>
      </c>
      <c r="K58" s="92"/>
      <c r="L58" s="103"/>
      <c r="M58" s="92"/>
      <c r="N58" s="101"/>
      <c r="O58" s="242"/>
      <c r="P58" s="242"/>
      <c r="Q58" s="61"/>
    </row>
    <row r="59" spans="1:17" s="55" customFormat="1" ht="20.25" customHeight="1" x14ac:dyDescent="0.2">
      <c r="A59" s="56">
        <v>45566</v>
      </c>
      <c r="B59" s="57">
        <f t="shared" si="1"/>
        <v>0</v>
      </c>
      <c r="C59" s="150">
        <v>0</v>
      </c>
      <c r="D59" s="58">
        <f t="shared" si="2"/>
        <v>113.22060844168226</v>
      </c>
      <c r="E59" s="243">
        <f t="shared" si="0"/>
        <v>-113.22060844168226</v>
      </c>
      <c r="F59" s="62">
        <f t="shared" si="3"/>
        <v>51772.813813771987</v>
      </c>
      <c r="G59" s="60">
        <f>IF(AND(C59&lt;&gt;"",SUM(G$32:G58)&lt;E$23),$E$23/$E$28,0)</f>
        <v>4964.5260353663407</v>
      </c>
      <c r="H59" s="58">
        <f t="shared" si="4"/>
        <v>54609.786389029745</v>
      </c>
      <c r="I59" s="58">
        <f t="shared" si="6"/>
        <v>64538.838459762439</v>
      </c>
      <c r="J59" s="92" t="str">
        <f t="shared" si="5"/>
        <v>2024–2025</v>
      </c>
      <c r="K59" s="92"/>
      <c r="L59" s="103"/>
      <c r="M59" s="92"/>
      <c r="N59" s="101"/>
      <c r="O59" s="93"/>
      <c r="Q59" s="61"/>
    </row>
    <row r="60" spans="1:17" s="55" customFormat="1" ht="20.25" customHeight="1" x14ac:dyDescent="0.2">
      <c r="A60" s="56">
        <v>45597</v>
      </c>
      <c r="B60" s="57">
        <f t="shared" si="1"/>
        <v>0</v>
      </c>
      <c r="C60" s="150">
        <v>0</v>
      </c>
      <c r="D60" s="58">
        <f t="shared" si="2"/>
        <v>113.46875027518361</v>
      </c>
      <c r="E60" s="243">
        <f t="shared" si="0"/>
        <v>-113.46875027518361</v>
      </c>
      <c r="F60" s="58">
        <f t="shared" si="3"/>
        <v>51886.282564047171</v>
      </c>
      <c r="G60" s="60">
        <f>IF(AND(C60&lt;&gt;"",SUM(G$32:G59)&lt;E$23),$E$23/$E$28,0)</f>
        <v>4964.5260353663407</v>
      </c>
      <c r="H60" s="58">
        <f t="shared" si="4"/>
        <v>59574.312424396085</v>
      </c>
      <c r="I60" s="58">
        <f t="shared" si="6"/>
        <v>59574.312424396099</v>
      </c>
      <c r="J60" s="92" t="str">
        <f t="shared" si="5"/>
        <v>2024–2025</v>
      </c>
      <c r="K60" s="92"/>
      <c r="L60" s="103"/>
      <c r="M60" s="92"/>
      <c r="N60" s="101"/>
      <c r="O60" s="93"/>
      <c r="Q60" s="61"/>
    </row>
    <row r="61" spans="1:17" s="55" customFormat="1" ht="20.25" customHeight="1" x14ac:dyDescent="0.2">
      <c r="A61" s="56">
        <v>45627</v>
      </c>
      <c r="B61" s="57">
        <f t="shared" si="1"/>
        <v>-52000</v>
      </c>
      <c r="C61" s="150">
        <v>52000</v>
      </c>
      <c r="D61" s="58">
        <f t="shared" si="2"/>
        <v>113.71743595287005</v>
      </c>
      <c r="E61" s="243">
        <f t="shared" si="0"/>
        <v>51886.282564047127</v>
      </c>
      <c r="F61" s="58">
        <f t="shared" si="3"/>
        <v>4.3655745685100555E-11</v>
      </c>
      <c r="G61" s="60">
        <f>IF(AND(C61&lt;&gt;"",SUM(G$32:G60)&lt;E$23),$E$23/$E$28,0)</f>
        <v>4964.5260353663407</v>
      </c>
      <c r="H61" s="58">
        <f t="shared" si="4"/>
        <v>64538.838459762424</v>
      </c>
      <c r="I61" s="58">
        <f t="shared" si="6"/>
        <v>54609.786389029759</v>
      </c>
      <c r="J61" s="92" t="str">
        <f t="shared" si="5"/>
        <v>2024–2025</v>
      </c>
      <c r="K61" s="92"/>
      <c r="L61" s="103"/>
      <c r="M61" s="92"/>
      <c r="N61" s="101"/>
      <c r="O61" s="93"/>
      <c r="Q61" s="61"/>
    </row>
    <row r="62" spans="1:17" s="55" customFormat="1" ht="20.25" customHeight="1" x14ac:dyDescent="0.2">
      <c r="A62" s="56">
        <v>45658</v>
      </c>
      <c r="B62" s="57">
        <f t="shared" si="1"/>
        <v>0</v>
      </c>
      <c r="C62" s="150">
        <v>0</v>
      </c>
      <c r="D62" s="58">
        <f t="shared" si="2"/>
        <v>9.5678842626512052E-14</v>
      </c>
      <c r="E62" s="243">
        <f t="shared" si="0"/>
        <v>-9.5678842626512052E-14</v>
      </c>
      <c r="F62" s="58">
        <f t="shared" si="3"/>
        <v>4.3751424527727071E-11</v>
      </c>
      <c r="G62" s="60">
        <f>IF(AND(C62&lt;&gt;"",SUM(G$32:G61)&lt;E$23),$E$23/$E$28,0)</f>
        <v>4964.5260353663407</v>
      </c>
      <c r="H62" s="58">
        <f t="shared" si="4"/>
        <v>69503.364495128772</v>
      </c>
      <c r="I62" s="58">
        <f t="shared" si="6"/>
        <v>49645.260353663412</v>
      </c>
      <c r="J62" s="92" t="str">
        <f t="shared" si="5"/>
        <v>2024–2025</v>
      </c>
      <c r="K62" s="92"/>
      <c r="L62" s="103"/>
      <c r="M62" s="92"/>
      <c r="N62" s="101"/>
      <c r="O62" s="93"/>
      <c r="Q62" s="61"/>
    </row>
    <row r="63" spans="1:17" s="55" customFormat="1" ht="20.25" customHeight="1" x14ac:dyDescent="0.2">
      <c r="A63" s="56">
        <v>45689</v>
      </c>
      <c r="B63" s="57">
        <f t="shared" si="1"/>
        <v>0</v>
      </c>
      <c r="C63" s="150">
        <v>0</v>
      </c>
      <c r="D63" s="58">
        <f t="shared" si="2"/>
        <v>9.5888538756601827E-14</v>
      </c>
      <c r="E63" s="243">
        <f t="shared" si="0"/>
        <v>-9.5888538756601827E-14</v>
      </c>
      <c r="F63" s="58">
        <f t="shared" si="3"/>
        <v>4.3847313066483675E-11</v>
      </c>
      <c r="G63" s="60">
        <f>IF(AND(C63&lt;&gt;"",SUM(G$32:G62)&lt;E$23),$E$23/$E$28,0)</f>
        <v>4964.5260353663407</v>
      </c>
      <c r="H63" s="58">
        <f t="shared" si="4"/>
        <v>74467.890530495119</v>
      </c>
      <c r="I63" s="58">
        <f t="shared" si="6"/>
        <v>44680.734318297065</v>
      </c>
      <c r="J63" s="92" t="str">
        <f t="shared" si="5"/>
        <v>2024–2025</v>
      </c>
      <c r="K63" s="92"/>
      <c r="L63" s="103"/>
      <c r="M63" s="92"/>
      <c r="N63" s="101"/>
      <c r="O63" s="93"/>
      <c r="Q63" s="61"/>
    </row>
    <row r="64" spans="1:17" s="55" customFormat="1" ht="20.25" customHeight="1" x14ac:dyDescent="0.2">
      <c r="A64" s="56">
        <v>45717</v>
      </c>
      <c r="B64" s="57">
        <f t="shared" si="1"/>
        <v>0</v>
      </c>
      <c r="C64" s="150">
        <v>0</v>
      </c>
      <c r="D64" s="58">
        <f t="shared" si="2"/>
        <v>9.6098694470710056E-14</v>
      </c>
      <c r="E64" s="243">
        <f t="shared" si="0"/>
        <v>-9.6098694470710056E-14</v>
      </c>
      <c r="F64" s="58">
        <f t="shared" si="3"/>
        <v>4.3943411760954384E-11</v>
      </c>
      <c r="G64" s="60">
        <f>IF(AND(C64&lt;&gt;"",SUM(G$32:G63)&lt;E$23),$E$23/$E$28,0)</f>
        <v>4964.5260353663407</v>
      </c>
      <c r="H64" s="58">
        <f t="shared" si="4"/>
        <v>79432.416565861466</v>
      </c>
      <c r="I64" s="58">
        <f t="shared" si="6"/>
        <v>39716.208282930718</v>
      </c>
      <c r="J64" s="92" t="str">
        <f t="shared" si="5"/>
        <v>2024–2025</v>
      </c>
      <c r="K64" s="92"/>
      <c r="L64" s="103"/>
      <c r="M64" s="92"/>
      <c r="N64" s="101"/>
      <c r="O64" s="93"/>
      <c r="Q64" s="61"/>
    </row>
    <row r="65" spans="1:17" s="55" customFormat="1" ht="20.25" customHeight="1" x14ac:dyDescent="0.2">
      <c r="A65" s="56">
        <v>45748</v>
      </c>
      <c r="B65" s="57">
        <f t="shared" si="1"/>
        <v>0</v>
      </c>
      <c r="C65" s="150">
        <v>0</v>
      </c>
      <c r="D65" s="58">
        <f t="shared" si="2"/>
        <v>9.6309310776091702E-14</v>
      </c>
      <c r="E65" s="243">
        <f t="shared" si="0"/>
        <v>-9.6309310776091702E-14</v>
      </c>
      <c r="F65" s="58">
        <f t="shared" si="3"/>
        <v>4.4039721071730477E-11</v>
      </c>
      <c r="G65" s="60">
        <f>IF(AND(C65&lt;&gt;"",SUM(G$32:G64)&lt;E$23),$E$23/$E$28,0)</f>
        <v>4964.5260353663407</v>
      </c>
      <c r="H65" s="58">
        <f t="shared" si="4"/>
        <v>84396.942601227813</v>
      </c>
      <c r="I65" s="58">
        <f t="shared" si="6"/>
        <v>34751.682247564371</v>
      </c>
      <c r="J65" s="92" t="str">
        <f t="shared" si="5"/>
        <v>2024–2025</v>
      </c>
      <c r="K65" s="92"/>
      <c r="L65" s="103"/>
      <c r="M65" s="92"/>
      <c r="N65" s="101"/>
      <c r="O65" s="93"/>
      <c r="Q65" s="61"/>
    </row>
    <row r="66" spans="1:17" s="55" customFormat="1" ht="20.25" customHeight="1" x14ac:dyDescent="0.2">
      <c r="A66" s="56">
        <v>45778</v>
      </c>
      <c r="B66" s="57">
        <f t="shared" si="1"/>
        <v>0</v>
      </c>
      <c r="C66" s="150">
        <v>0</v>
      </c>
      <c r="D66" s="58">
        <f t="shared" si="2"/>
        <v>9.6520388682209304E-14</v>
      </c>
      <c r="E66" s="243">
        <f t="shared" si="0"/>
        <v>-9.6520388682209304E-14</v>
      </c>
      <c r="F66" s="58">
        <f t="shared" si="3"/>
        <v>4.4136241460412687E-11</v>
      </c>
      <c r="G66" s="60">
        <f>IF(AND(C66&lt;&gt;"",SUM(G$32:G65)&lt;E$23),$E$23/$E$28,0)</f>
        <v>4964.5260353663407</v>
      </c>
      <c r="H66" s="58">
        <f t="shared" si="4"/>
        <v>89361.46863659416</v>
      </c>
      <c r="I66" s="58">
        <f t="shared" si="6"/>
        <v>29787.156212198024</v>
      </c>
      <c r="J66" s="92" t="str">
        <f t="shared" si="5"/>
        <v>2024–2025</v>
      </c>
      <c r="K66" s="92"/>
      <c r="L66" s="103"/>
      <c r="M66" s="92"/>
      <c r="N66" s="101"/>
      <c r="O66" s="93"/>
      <c r="Q66" s="61"/>
    </row>
    <row r="67" spans="1:17" s="55" customFormat="1" ht="20.25" customHeight="1" x14ac:dyDescent="0.2">
      <c r="A67" s="56">
        <v>45809</v>
      </c>
      <c r="B67" s="57">
        <f t="shared" si="1"/>
        <v>0</v>
      </c>
      <c r="C67" s="150">
        <v>0</v>
      </c>
      <c r="D67" s="58">
        <f t="shared" si="2"/>
        <v>9.6731929200737807E-14</v>
      </c>
      <c r="E67" s="243">
        <f t="shared" si="0"/>
        <v>-9.6731929200737807E-14</v>
      </c>
      <c r="F67" s="58">
        <f t="shared" si="3"/>
        <v>4.4232973389613425E-11</v>
      </c>
      <c r="G67" s="60">
        <f>IF(AND(C67&lt;&gt;"",SUM(G$32:G66)&lt;E$23),$E$23/$E$28,0)</f>
        <v>4964.5260353663407</v>
      </c>
      <c r="H67" s="58">
        <f t="shared" si="4"/>
        <v>94325.994671960507</v>
      </c>
      <c r="I67" s="58">
        <f t="shared" si="6"/>
        <v>24822.630176831677</v>
      </c>
      <c r="J67" s="92" t="str">
        <f t="shared" si="5"/>
        <v>2024–2025</v>
      </c>
      <c r="K67" s="92"/>
      <c r="L67" s="103"/>
      <c r="M67" s="92"/>
      <c r="N67" s="101"/>
      <c r="O67" s="93"/>
      <c r="Q67" s="61"/>
    </row>
    <row r="68" spans="1:17" s="55" customFormat="1" ht="20.25" customHeight="1" x14ac:dyDescent="0.2">
      <c r="A68" s="56">
        <v>45839</v>
      </c>
      <c r="B68" s="57">
        <f t="shared" si="1"/>
        <v>0</v>
      </c>
      <c r="C68" s="150">
        <v>0</v>
      </c>
      <c r="D68" s="58">
        <f t="shared" si="2"/>
        <v>9.6943933345569424E-14</v>
      </c>
      <c r="E68" s="59">
        <f t="shared" si="0"/>
        <v>-9.6943933345569424E-14</v>
      </c>
      <c r="F68" s="58">
        <f t="shared" si="3"/>
        <v>4.4329917322958997E-11</v>
      </c>
      <c r="G68" s="60">
        <f>IF(AND(C68&lt;&gt;"",SUM(G$32:G67)&lt;E$23),$E$23/$E$28,0)</f>
        <v>4964.5260353663407</v>
      </c>
      <c r="H68" s="58">
        <f t="shared" si="4"/>
        <v>99290.520707326854</v>
      </c>
      <c r="I68" s="58">
        <f t="shared" si="6"/>
        <v>19858.10414146533</v>
      </c>
      <c r="J68" s="92" t="str">
        <f t="shared" si="5"/>
        <v>2025–2026</v>
      </c>
      <c r="K68" s="92"/>
      <c r="L68" s="103"/>
      <c r="M68" s="92"/>
      <c r="N68" s="101"/>
      <c r="O68" s="93"/>
      <c r="Q68" s="61"/>
    </row>
    <row r="69" spans="1:17" s="55" customFormat="1" ht="20.25" customHeight="1" x14ac:dyDescent="0.2">
      <c r="A69" s="56">
        <v>45870</v>
      </c>
      <c r="B69" s="57">
        <f t="shared" si="1"/>
        <v>0</v>
      </c>
      <c r="C69" s="150">
        <v>0</v>
      </c>
      <c r="D69" s="58">
        <f t="shared" si="2"/>
        <v>9.7156402132818469E-14</v>
      </c>
      <c r="E69" s="59">
        <f t="shared" si="0"/>
        <v>-9.7156402132818469E-14</v>
      </c>
      <c r="F69" s="58">
        <f t="shared" si="3"/>
        <v>4.4427073725091816E-11</v>
      </c>
      <c r="G69" s="60">
        <f>IF(AND(C69&lt;&gt;"",SUM(G$32:G68)&lt;E$23),$E$23/$E$28,0)</f>
        <v>4964.5260353663407</v>
      </c>
      <c r="H69" s="58">
        <f t="shared" si="4"/>
        <v>104255.0467426932</v>
      </c>
      <c r="I69" s="58">
        <f t="shared" si="6"/>
        <v>14893.578106098983</v>
      </c>
      <c r="J69" s="92" t="str">
        <f t="shared" si="5"/>
        <v>2025–2026</v>
      </c>
      <c r="K69" s="92"/>
      <c r="L69" s="103"/>
      <c r="M69" s="92"/>
      <c r="N69" s="101"/>
      <c r="O69" s="93"/>
      <c r="Q69" s="61"/>
    </row>
    <row r="70" spans="1:17" s="55" customFormat="1" ht="20.25" customHeight="1" x14ac:dyDescent="0.2">
      <c r="A70" s="56">
        <v>45901</v>
      </c>
      <c r="B70" s="57">
        <f t="shared" si="1"/>
        <v>0</v>
      </c>
      <c r="C70" s="150">
        <v>0</v>
      </c>
      <c r="D70" s="58">
        <f t="shared" si="2"/>
        <v>9.736933658082623E-14</v>
      </c>
      <c r="E70" s="59">
        <f t="shared" si="0"/>
        <v>-9.736933658082623E-14</v>
      </c>
      <c r="F70" s="58">
        <f t="shared" si="3"/>
        <v>4.4524443061672639E-11</v>
      </c>
      <c r="G70" s="60">
        <f>IF(AND(C70&lt;&gt;"",SUM(G$32:G69)&lt;E$23),$E$23/$E$28,0)</f>
        <v>4964.5260353663407</v>
      </c>
      <c r="H70" s="58">
        <f t="shared" si="4"/>
        <v>109219.57277805955</v>
      </c>
      <c r="I70" s="58">
        <f t="shared" si="6"/>
        <v>9929.0520707326359</v>
      </c>
      <c r="J70" s="92" t="str">
        <f t="shared" si="5"/>
        <v>2025–2026</v>
      </c>
      <c r="K70" s="92"/>
      <c r="L70" s="103"/>
      <c r="M70" s="92"/>
      <c r="N70" s="101"/>
      <c r="O70" s="93"/>
      <c r="Q70" s="61"/>
    </row>
    <row r="71" spans="1:17" s="55" customFormat="1" ht="20.25" customHeight="1" x14ac:dyDescent="0.2">
      <c r="A71" s="56">
        <v>45931</v>
      </c>
      <c r="B71" s="57">
        <f t="shared" si="1"/>
        <v>0</v>
      </c>
      <c r="C71" s="150">
        <v>0</v>
      </c>
      <c r="D71" s="58">
        <f t="shared" si="2"/>
        <v>9.7582737710165863E-14</v>
      </c>
      <c r="E71" s="59">
        <f t="shared" si="0"/>
        <v>-9.7582737710165863E-14</v>
      </c>
      <c r="F71" s="58">
        <f t="shared" si="3"/>
        <v>4.4622025799382804E-11</v>
      </c>
      <c r="G71" s="60">
        <f>IF(AND(C71&lt;&gt;"",SUM(G$32:G70)&lt;E$23),$E$23/$E$28,0)</f>
        <v>4964.5260353663407</v>
      </c>
      <c r="H71" s="58">
        <f t="shared" si="4"/>
        <v>114184.0988134259</v>
      </c>
      <c r="I71" s="58">
        <f t="shared" si="6"/>
        <v>4964.5260353662889</v>
      </c>
      <c r="J71" s="92" t="str">
        <f t="shared" si="5"/>
        <v>2025–2026</v>
      </c>
      <c r="K71" s="92"/>
      <c r="L71" s="103"/>
      <c r="M71" s="92"/>
      <c r="N71" s="101"/>
      <c r="O71" s="93"/>
      <c r="Q71" s="61"/>
    </row>
    <row r="72" spans="1:17" s="55" customFormat="1" ht="20.25" customHeight="1" x14ac:dyDescent="0.2">
      <c r="A72" s="56">
        <v>45962</v>
      </c>
      <c r="B72" s="57">
        <f t="shared" si="1"/>
        <v>0</v>
      </c>
      <c r="C72" s="150">
        <v>0</v>
      </c>
      <c r="D72" s="58">
        <f t="shared" si="2"/>
        <v>9.7796606543647307E-14</v>
      </c>
      <c r="E72" s="59">
        <f t="shared" si="0"/>
        <v>-9.7796606543647307E-14</v>
      </c>
      <c r="F72" s="58">
        <f t="shared" si="3"/>
        <v>4.4719822405926448E-11</v>
      </c>
      <c r="G72" s="60">
        <f>IF(AND(C72&lt;&gt;"",SUM(G$32:G71)&lt;E$23),$E$23/$E$28,0)</f>
        <v>4964.5260353663407</v>
      </c>
      <c r="H72" s="58">
        <f t="shared" si="4"/>
        <v>119148.62484879224</v>
      </c>
      <c r="I72" s="58">
        <f t="shared" si="6"/>
        <v>-5.8207660913467407E-11</v>
      </c>
      <c r="J72" s="92" t="str">
        <f t="shared" si="5"/>
        <v>2025–2026</v>
      </c>
      <c r="K72" s="92"/>
      <c r="L72" s="103"/>
      <c r="M72" s="92"/>
      <c r="N72" s="101"/>
      <c r="O72" s="93"/>
      <c r="P72" s="242"/>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formatColumns="0" formatRows="0" sort="0" autoFilter="0"/>
  <mergeCells count="50">
    <mergeCell ref="A30:I30"/>
    <mergeCell ref="A18:D18"/>
    <mergeCell ref="E18:F18"/>
    <mergeCell ref="A15:D15"/>
    <mergeCell ref="A22:D22"/>
    <mergeCell ref="E22:F22"/>
    <mergeCell ref="A23:D23"/>
    <mergeCell ref="E23:F23"/>
    <mergeCell ref="A19:C20"/>
    <mergeCell ref="A26:D26"/>
    <mergeCell ref="E26:F26"/>
    <mergeCell ref="A27:D27"/>
    <mergeCell ref="E27:F27"/>
    <mergeCell ref="A28:D28"/>
    <mergeCell ref="E28:F28"/>
    <mergeCell ref="A24:D24"/>
    <mergeCell ref="E24:F24"/>
    <mergeCell ref="A25:D25"/>
    <mergeCell ref="E25:F25"/>
    <mergeCell ref="A14:D14"/>
    <mergeCell ref="E14:F14"/>
    <mergeCell ref="A21:D21"/>
    <mergeCell ref="E21:F21"/>
    <mergeCell ref="A16:D16"/>
    <mergeCell ref="E16:F16"/>
    <mergeCell ref="A17:D17"/>
    <mergeCell ref="E17:F17"/>
    <mergeCell ref="A7:D7"/>
    <mergeCell ref="E7:F7"/>
    <mergeCell ref="K22:L22"/>
    <mergeCell ref="A8:D8"/>
    <mergeCell ref="E8:F8"/>
    <mergeCell ref="A12:D12"/>
    <mergeCell ref="E12:F12"/>
    <mergeCell ref="A13:D13"/>
    <mergeCell ref="E13:F13"/>
    <mergeCell ref="A9:D9"/>
    <mergeCell ref="E9:F9"/>
    <mergeCell ref="A10:D10"/>
    <mergeCell ref="E10:F10"/>
    <mergeCell ref="A11:D11"/>
    <mergeCell ref="E11:F11"/>
    <mergeCell ref="G15:I15"/>
    <mergeCell ref="A1:F1"/>
    <mergeCell ref="A3:F3"/>
    <mergeCell ref="A4:F4"/>
    <mergeCell ref="A5:F5"/>
    <mergeCell ref="A6:D6"/>
    <mergeCell ref="E6:F6"/>
    <mergeCell ref="C2:F2"/>
  </mergeCells>
  <dataValidations count="3">
    <dataValidation operator="lessThan" allowBlank="1" showInputMessage="1" showErrorMessage="1" sqref="R1244:R1048576 R30 A32:A1243 G28:I28 G26:I26 AE4 Q31 E13 E21:E24 E26 E28 G21:I24 S5:S26 G13 E16:E18" xr:uid="{04A17DD5-D1AA-436C-B0E9-4F68D477209A}"/>
    <dataValidation type="textLength" operator="lessThan" allowBlank="1" showInputMessage="1" showErrorMessage="1" sqref="E27 G27:I27" xr:uid="{91217D08-469B-46B0-B110-F3A62B20D7E0}">
      <formula1>0</formula1>
    </dataValidation>
    <dataValidation operator="lessThan" showInputMessage="1" showErrorMessage="1" sqref="C32:C980" xr:uid="{87D3FF74-88E4-49F4-8C37-C0D4C8FFED3C}"/>
  </dataValidations>
  <hyperlinks>
    <hyperlink ref="C2:F2" r:id="rId1" display="https://sco.ca.gov/sard_gasb_96_reporting_instructions.html" xr:uid="{29D240EB-5CC1-4DA7-BF51-16452ADE29FE}"/>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7B835-0A4B-46E9-899F-C71711532A97}">
          <x14:formula1>
            <xm:f>'Drop-down menus'!$N$1:$N$2</xm:f>
          </x14:formula1>
          <xm:sqref>K22</xm:sqref>
        </x14:dataValidation>
        <x14:dataValidation type="list" allowBlank="1" showInputMessage="1" showErrorMessage="1" xr:uid="{3B2560B7-BC0C-4ED0-A1D5-8E731D812987}">
          <x14:formula1>
            <xm:f>'Drop-down menus'!$M$1:$M$2</xm:f>
          </x14:formula1>
          <xm:sqref>E15 E11:F11</xm:sqref>
        </x14:dataValidation>
        <x14:dataValidation type="list" allowBlank="1" showInputMessage="1" showErrorMessage="1" xr:uid="{2CEB6477-9E1A-4D30-85AF-FF55794847F1}">
          <x14:formula1>
            <xm:f>'Drop-down menus'!$K$2:$K$3</xm:f>
          </x14:formula1>
          <xm:sqref>E14:F14</xm:sqref>
        </x14:dataValidation>
        <x14:dataValidation type="list" allowBlank="1" showInputMessage="1" showErrorMessage="1" xr:uid="{5020D44B-11A4-4048-B7E9-50B59D05E20F}">
          <x14:formula1>
            <xm:f>'Drop-down menus'!$L$1:$L$101</xm:f>
          </x14:formula1>
          <xm:sqref>F15</xm:sqref>
        </x14:dataValidation>
        <x14:dataValidation type="list" allowBlank="1" showInputMessage="1" showErrorMessage="1" xr:uid="{21999341-5500-4134-8DDD-2B5FB8AA9F73}">
          <x14:formula1>
            <xm:f>'Drop-down menus'!$O$1:$O$3</xm:f>
          </x14:formula1>
          <xm:sqref>E12:F12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4E331-D640-4682-A64A-3CCFBDA20384}">
  <sheetPr>
    <tabColor theme="5" tint="-0.249977111117893"/>
    <pageSetUpPr fitToPage="1"/>
  </sheetPr>
  <dimension ref="A1:XFC67"/>
  <sheetViews>
    <sheetView zoomScale="75" zoomScaleNormal="75" workbookViewId="0">
      <selection activeCell="A11" sqref="A11"/>
    </sheetView>
  </sheetViews>
  <sheetFormatPr defaultColWidth="0" defaultRowHeight="1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66" t="str">
        <f>'Example 3 Original Input'!$E$5</f>
        <v>IaaS Agreement</v>
      </c>
      <c r="F2" s="366"/>
      <c r="G2" s="366"/>
    </row>
    <row r="3" spans="1:11" ht="18.75" customHeight="1" x14ac:dyDescent="0.25">
      <c r="B3" s="322" t="s">
        <v>1451</v>
      </c>
      <c r="C3" s="323"/>
      <c r="D3" s="324"/>
      <c r="E3" s="316" t="str">
        <f>'Example 3 Original Input'!E9</f>
        <v>1234</v>
      </c>
      <c r="F3" s="317"/>
      <c r="G3" s="318"/>
    </row>
    <row r="4" spans="1:11" ht="18.75" customHeight="1" x14ac:dyDescent="0.25">
      <c r="B4" s="110" t="s">
        <v>1491</v>
      </c>
      <c r="C4" s="111"/>
      <c r="D4" s="112"/>
      <c r="E4" s="316" t="str">
        <f>IFERROR(IF('Example 3 Original Input'!E11="Yes","Proprietary Fund",VLOOKUP(E3,[2]GAAP02Aindex!$A$2:$K$654,4,FALSE)),"Unidentified")</f>
        <v>Unidentified</v>
      </c>
      <c r="F4" s="317"/>
      <c r="G4" s="318"/>
    </row>
    <row r="5" spans="1:11" ht="18.75" customHeight="1" x14ac:dyDescent="0.25">
      <c r="B5" s="322" t="s">
        <v>1452</v>
      </c>
      <c r="C5" s="323"/>
      <c r="D5" s="324"/>
      <c r="E5" s="336">
        <f>'Example 3 Original Input'!E10</f>
        <v>4321</v>
      </c>
      <c r="F5" s="336"/>
      <c r="G5" s="336"/>
    </row>
    <row r="6" spans="1:11" ht="18.75" customHeight="1" x14ac:dyDescent="0.25">
      <c r="B6" s="320" t="s">
        <v>1470</v>
      </c>
      <c r="C6" s="320"/>
      <c r="D6" s="320"/>
      <c r="E6" s="366" t="str">
        <f>'Example 3 Original Input'!$E$12</f>
        <v>Governmental Fund</v>
      </c>
      <c r="F6" s="366"/>
      <c r="G6" s="366"/>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7" t="s">
        <v>1599</v>
      </c>
      <c r="F8" s="358"/>
      <c r="G8" s="359"/>
      <c r="H8" s="71"/>
      <c r="I8" s="71"/>
      <c r="J8" s="70"/>
      <c r="K8" s="70"/>
    </row>
    <row r="9" spans="1:11" ht="18.75" customHeight="1" x14ac:dyDescent="0.2">
      <c r="B9" s="325"/>
      <c r="C9" s="325"/>
      <c r="D9" s="325"/>
      <c r="E9" s="360"/>
      <c r="F9" s="361"/>
      <c r="G9" s="362"/>
      <c r="H9" s="71"/>
      <c r="I9" s="71"/>
      <c r="J9" s="70"/>
      <c r="K9" s="70"/>
    </row>
    <row r="10" spans="1:11" ht="18.75" customHeight="1" x14ac:dyDescent="0.2">
      <c r="B10" s="325"/>
      <c r="C10" s="325"/>
      <c r="D10" s="325"/>
      <c r="E10" s="363"/>
      <c r="F10" s="364"/>
      <c r="G10" s="365"/>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3 Original Input'!$E$7="FI$Cal","Dr: 1624100 - Right-to-Use SBITA - Amortizable",
IF('Example 3 Original Input'!$E$7="Non-FI$Cal", "Dr: Acct 0480 - RIGHT-TO-USE SBITA - AMORTIZABLE","Please complete rows 5 and 14 of the input sheet."))</f>
        <v>Dr: Acct 0480 - RIGHT-TO-USE SBITA - AMORTIZABLE</v>
      </c>
      <c r="C18" s="74"/>
      <c r="D18" s="74"/>
      <c r="E18" s="74"/>
      <c r="F18" s="142"/>
      <c r="G18" s="142"/>
      <c r="H18" s="141"/>
      <c r="I18" s="141"/>
      <c r="J18" s="142">
        <f>IF(AND('Example 3 Original Input'!$L$13="No",$E$7="2022–2023"),ROUND('Example 3 Original Input'!$E$19,2),'Example 3 Original Input'!$N$17)</f>
        <v>102532.10055851679</v>
      </c>
      <c r="K18" s="142"/>
    </row>
    <row r="19" spans="1:19" ht="18.75" customHeight="1" x14ac:dyDescent="0.2">
      <c r="B19" s="74" t="str">
        <f>IF('Example 3 Original Input'!$E$7="FI$Cal","Dr: 390XXXXXX - Fund Balance",IF('Example 3 Original Input'!$E$7="Non-FI$Cal", "Dr: Acct 0950 - BEGINNING FUND BALANCE","Please complete the input sheet fully."))</f>
        <v>Dr: Acct 0950 - BEGINNING FUND BALANCE</v>
      </c>
      <c r="C19" s="74"/>
      <c r="D19" s="74"/>
      <c r="E19" s="74"/>
      <c r="F19" s="142"/>
      <c r="G19" s="142"/>
      <c r="H19" s="141"/>
      <c r="I19" s="141"/>
      <c r="J19" s="142">
        <f>IF(AND('Example 3 Original Input'!$L$13="No",$E$7="2022–2023"),0,IF(AND($E$8&lt;&gt;'Drop-down menus'!$O$8,$J$18&lt;($K$21+$K$22)),($K$21+$K$22)-$J$18,0))</f>
        <v>678.01629432215123</v>
      </c>
      <c r="K19" s="142"/>
    </row>
    <row r="20" spans="1:19" ht="18.75" customHeight="1" x14ac:dyDescent="0.2">
      <c r="B20" s="74" t="str">
        <f>IF('Example 3 Original Input'!$E$7="FI$Cal","Dr: 390XXXXXX - Fund Balance",IF('Example 3 Original Input'!$E$7="Non-FI$Cal", "Dr: Acct 0952 - BEG FB ADJ/PRIOR PERIOD ADJUSTMENT","Please complete the input sheet fully."))</f>
        <v>Dr: Acct 0952 - BEG FB ADJ/PRIOR PERIOD ADJUSTMENT</v>
      </c>
      <c r="C20" s="74"/>
      <c r="D20" s="74"/>
      <c r="E20" s="74"/>
      <c r="F20" s="142"/>
      <c r="G20" s="142"/>
      <c r="H20" s="141"/>
      <c r="I20" s="141"/>
      <c r="J20" s="142">
        <f>IF(AND('Example 3 Original Input'!$L$13="No",$E$7="2022–2023"),0,IF(AND($E$8='Drop-down menus'!$O$8,$J$18&lt;($K$21+$K$22)),($K$21+$K$22)-$J$18,0))</f>
        <v>0</v>
      </c>
      <c r="K20" s="142"/>
    </row>
    <row r="21" spans="1:19" ht="18.75" customHeight="1" x14ac:dyDescent="0.2">
      <c r="B21" s="74"/>
      <c r="C21" s="74" t="str">
        <f>IF('Example 3 Original Input'!$E$7="FI$Cal","Cr: 1624190 - Accumulated Amortization - Right-to-Use SBITA",IF('Example 3 Original Input'!$E$7="Non-FI$Cal",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IF(AND('Example 3 Original Input'!$L$13="No",$E$7="2022–2023"),0,'Example 3 Original Input'!$M$17)</f>
        <v>34177.366852838939</v>
      </c>
    </row>
    <row r="22" spans="1:19" ht="18.75" customHeight="1" x14ac:dyDescent="0.25">
      <c r="B22" s="79"/>
      <c r="C22" s="74" t="str">
        <f>IF('Example 3 Original Input'!$E$7="FI$Cal","Cr: 2590180 - Right-to-Use SBITA Liability - Noncurrent (GAAP)",IF('Example 3 Original Input'!$E$7="Non-FI$Cal", "Cr: Acct 0674 - RIGHT-TO-USE SBITA LIABILITY","Please complete the input sheet fully."))</f>
        <v>Cr: Acct 0674 - RIGHT-TO-USE SBITA LIABILITY</v>
      </c>
      <c r="D22" s="74"/>
      <c r="E22" s="74"/>
      <c r="F22" s="142"/>
      <c r="G22" s="142"/>
      <c r="H22" s="141"/>
      <c r="I22" s="141"/>
      <c r="J22" s="142"/>
      <c r="K22" s="142">
        <f>IF(AND('Example 3 Original Input'!$L$13="No",$E$7="2022–2023"),ROUND('Example 3 Original Input'!$E$16,2),'Example 3 Original Input'!$L$17)</f>
        <v>69032.75</v>
      </c>
    </row>
    <row r="23" spans="1:19" ht="18.75" customHeight="1" x14ac:dyDescent="0.25">
      <c r="B23" s="79"/>
      <c r="C23" s="74" t="str">
        <f>IF('Example 3 Original Input'!$E$7="FI$Cal","Cr: 390XXXXXX - Fund Balance",IF('Example 3 Original Input'!$E$7="Non-FI$Cal", "Cr: Acct 0950 - BEGINNING FUND BALANCE","Please complete the input sheet fully."))</f>
        <v>Cr: Acct 0950 - BEGINNING FUND BALANCE</v>
      </c>
      <c r="D23" s="74"/>
      <c r="E23" s="74"/>
      <c r="F23" s="142"/>
      <c r="G23" s="142"/>
      <c r="H23" s="141"/>
      <c r="I23" s="141"/>
      <c r="J23" s="142"/>
      <c r="K23" s="142">
        <f>IF(AND('Example 3 Original Input'!$L$13="No",$E$7="2022–2023"),0,IF(AND($E$8&lt;&gt;'Drop-down menus'!$O$8,($K$21+$K$22)&lt;J18),$J$18-($K$21+$K$22),0))</f>
        <v>0</v>
      </c>
    </row>
    <row r="24" spans="1:19" ht="18.75" customHeight="1" x14ac:dyDescent="0.25">
      <c r="B24" s="79"/>
      <c r="C24" s="74" t="str">
        <f>IF('Example 3 Original Input'!$E$7="FI$Cal","Cr: 390XXXXXX - Fund Balance",IF('Example 3 Original Input'!$E$7="Non-FI$Cal", "Cr: Acct 0952 - BEG FB ADJ/PRIOR PERIOD ADJUSTMENT","Please complete the input sheet fully."))</f>
        <v>Cr: Acct 0952 - BEG FB ADJ/PRIOR PERIOD ADJUSTMENT</v>
      </c>
      <c r="D24" s="74"/>
      <c r="E24" s="74"/>
      <c r="F24" s="142"/>
      <c r="G24" s="142"/>
      <c r="H24" s="141"/>
      <c r="I24" s="141"/>
      <c r="J24" s="142"/>
      <c r="K24" s="142">
        <f>IF(AND('Example 3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3 Original Input'!$E$7="FI$Cal","Dr: 5362548 - Right-to-Use SBITA - Amortizable","Dr: Acct 0842 - CAPITAL OUTLAY (GAAP ADJ)")</f>
        <v>Dr: Acct 0842 - CAPITAL OUTLAY (GAAP ADJ)</v>
      </c>
      <c r="C28" s="74"/>
      <c r="D28" s="74"/>
      <c r="E28" s="74"/>
      <c r="F28" s="142"/>
      <c r="G28" s="142"/>
      <c r="H28" s="141"/>
      <c r="I28" s="141"/>
      <c r="J28" s="142">
        <f>IF(AND('Example 3 Original Input'!$L$13="No",$E$7="2022–2023"),0,IF(('Example 3 Original Input'!$E11="Yes"),0,IF('Example 3 Original Input'!$J$20=$E$7,'Example 3 Original Input'!$E$19,0)))</f>
        <v>0</v>
      </c>
      <c r="K28" s="142"/>
      <c r="O28" s="73"/>
      <c r="S28" s="55" t="s">
        <v>1458</v>
      </c>
    </row>
    <row r="29" spans="1:19" ht="18.75" customHeight="1" x14ac:dyDescent="0.25">
      <c r="B29" s="79"/>
      <c r="C29" s="74" t="str">
        <f>IF('Example 3 Original Input'!$E$7="FI$Cal","Cr: 4598400 - Lease &amp; Other Financing Proceeds",IF('Example 3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3 Original Input'!$L$13="No",$E$7="2022–2023"),0,IF(('Example 3 Original Input'!$E11="Yes"),0,IF('Example 3 Original Input'!$J$20=$E$7,'Example 3 Original Input'!$E$16,0)))</f>
        <v>0</v>
      </c>
      <c r="O29" s="73"/>
    </row>
    <row r="30" spans="1:19" ht="18.75" customHeight="1" x14ac:dyDescent="0.25">
      <c r="B30" s="79"/>
      <c r="C30" s="74" t="str">
        <f>IF('Example 3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3 Original Input'!$E$7="FI$Cal","Dr: 1624100 - Right-to-Use SBITA - Amortizable",
IF('Example 3 Original Input'!$E$7="Non-FI$Cal", "Dr: Acct 0480 - RIGHT-TO-USE SBITA - AMORTIZABLE","Please complete rows 5 and 14 of the input sheet."))</f>
        <v>Dr: Acct 0480 - RIGHT-TO-USE SBITA - AMORTIZABLE</v>
      </c>
      <c r="C33" s="74"/>
      <c r="D33" s="74"/>
      <c r="E33" s="74"/>
      <c r="F33" s="143"/>
      <c r="G33" s="143"/>
      <c r="H33" s="141"/>
      <c r="I33" s="141"/>
      <c r="J33" s="142">
        <f>IF(AND('Example 3 Original Input'!$L$13="No",$E$7="2022–2023"),0,IF(AND('Example 3 Original Input'!$E$11="Yes",'Example 3 Original Input'!$J$20=$E$7),'Example 3 Original Input'!$E$19,IF(AND('Example 3 Original Input'!$E$11="No",'Example 3 Original Input'!$J$20=$E$7),'Example 3 Original Input'!$E$19,0)))</f>
        <v>0</v>
      </c>
      <c r="K33" s="72"/>
    </row>
    <row r="34" spans="1:15" ht="18.75" customHeight="1" x14ac:dyDescent="0.2">
      <c r="A34" s="55"/>
      <c r="B34" s="74" t="str">
        <f>IF('Example 3 Original Input'!$E$7="FI$Cal","Dr: 4598400 - Lease &amp; Other Financing Proceeds",IF('Example 3 Original Input'!$E$7="Non-FI$Cal", "Dr: Acct 0789 - LEASE AND OTHER FINANCING PROCEEDS","Please select either FI$Cal or non-FI$Cal in the input sheet"))</f>
        <v>Dr: Acct 0789 - LEASE AND OTHER FINANCING PROCEEDS</v>
      </c>
      <c r="C34" s="74"/>
      <c r="D34" s="74"/>
      <c r="E34" s="74"/>
      <c r="F34" s="142"/>
      <c r="G34" s="142"/>
      <c r="H34" s="141"/>
      <c r="I34" s="141"/>
      <c r="J34" s="142">
        <f>IF(AND('Example 3 Original Input'!$L$13="No",$E$7="2022–2023"),0,IF(('Example 3 Original Input'!$E11="Yes"),0,IF('Example 3 Original Input'!$J$20=$E$7,K29,0)))</f>
        <v>0</v>
      </c>
      <c r="K34" s="142"/>
    </row>
    <row r="35" spans="1:15" ht="18.75" customHeight="1" x14ac:dyDescent="0.2">
      <c r="B35" s="141"/>
      <c r="C35" s="74" t="str">
        <f>IF('Example 3 Original Input'!$E$7="FI$Cal","Cr: 5362548 - Right-to-Use SBITA - Amortizable","Cr: Acct 0842 - CAPITAL OUTLAY (GAAP ADJ)")</f>
        <v>Cr: Acct 0842 - CAPITAL OUTLAY (GAAP ADJ)</v>
      </c>
      <c r="D35" s="74"/>
      <c r="E35" s="74"/>
      <c r="F35" s="142"/>
      <c r="G35" s="142"/>
      <c r="H35" s="141"/>
      <c r="I35" s="141"/>
      <c r="J35" s="142"/>
      <c r="K35" s="142">
        <f>IF(AND('Example 3 Original Input'!$L$13="No",$E$7="2022–2023"),0,IF(('Example 3 Original Input'!$E11="Yes"),0,IF('Example 3 Original Input'!$J$20=$E$7,J28,0)))</f>
        <v>0</v>
      </c>
    </row>
    <row r="36" spans="1:15" ht="18.75" customHeight="1" x14ac:dyDescent="0.2">
      <c r="C36" s="74" t="str">
        <f>IF('Example 3 Original Input'!$E$7="FI$Cal","Cr: 2590180 - Right-to-Use SBITA Liability - Noncurrent (GAAP)",IF('Example 3 Original Input'!$E$7="Non-FI$Cal", "Cr: Acct 0674 - RIGHT-TO-USE SBITA LIABILITY","Please complete the input sheet fully."))</f>
        <v>Cr: Acct 0674 - RIGHT-TO-USE SBITA LIABILITY</v>
      </c>
      <c r="D36" s="74"/>
      <c r="E36" s="74"/>
      <c r="F36" s="142"/>
      <c r="G36" s="142"/>
      <c r="H36" s="141"/>
      <c r="I36" s="141"/>
      <c r="J36" s="142"/>
      <c r="K36" s="142">
        <f>IF(AND('Example 3 Original Input'!$L$13="No",$E$7="2022–2023"),0,IF(AND('Example 3 Original Input'!$E$11="Yes",'Example 3 Original Input'!$J$20=$E$7),'Example 3 Original Input'!$E$16,IF(AND('Example 3 Original Input'!$E$11="No",'Example 3 Original Input'!$J$20=$E$7),'Example 3 Original Input'!$E$16,0)))</f>
        <v>0</v>
      </c>
    </row>
    <row r="37" spans="1:15" ht="18.75" customHeight="1" x14ac:dyDescent="0.25">
      <c r="B37" s="79"/>
      <c r="C37" s="74" t="str">
        <f>IF('Example 3 Original Input'!$E$7="Non-FI$Cal",VLOOKUP($E$4,'Drop-down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customHeight="1" x14ac:dyDescent="0.25">
      <c r="A38" s="132"/>
      <c r="B38" s="68"/>
      <c r="C38" s="69"/>
      <c r="D38" s="69"/>
      <c r="E38" s="69"/>
      <c r="F38" s="72"/>
      <c r="G38" s="72"/>
      <c r="H38" s="71"/>
      <c r="I38" s="71"/>
      <c r="J38" s="72"/>
      <c r="K38" s="72"/>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3 Original Input'!$E$7="Non-FI$Cal","Dr: Acct 0875 - DEPRECIATION/AMORTIZATION","Dr: 5424920 - Amortization - Right-to-Use SBITA"))</f>
        <v>Dr: Acct 0875 - DEPRECIATION/AMORTIZATION</v>
      </c>
      <c r="C41" s="74"/>
      <c r="D41" s="74"/>
      <c r="E41" s="74"/>
      <c r="F41" s="142"/>
      <c r="G41" s="142"/>
      <c r="H41" s="141"/>
      <c r="I41" s="141"/>
      <c r="J41" s="78">
        <f>SUMIFS('Example 3 Original Input'!$G$27:$G$1238,'Example 3 Original Input'!$J$27:$J$1238,'Example 3 Original Output'!$E$7)</f>
        <v>34177.366852838939</v>
      </c>
      <c r="K41" s="142"/>
    </row>
    <row r="42" spans="1:15" ht="18.75" customHeight="1" x14ac:dyDescent="0.25">
      <c r="B42" s="79"/>
      <c r="C42" s="74" t="str">
        <f>IF('Example 3 Original Input'!$E$7="FI$Cal","Cr: 1624190 - Accumulated Amortization - Right-to-Use SBITA",IF('Example 3 Original Input'!$E$7="Non-FI$Cal",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34177.366852838939</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3 Original Input'!$E$7="FI$Cal","Dr: 5420488 - Debt Service - Principal - SBITA",
IF('Example 3 Original Input'!$E$7="Non-FI$Cal", "Dr: Acct 0848 - DEBT SERVICE - PRINCIPAL LEASES","Please select either FI$Cal or non-FI$Cal in the input sheet"))</f>
        <v>Dr: Acct 0848 - DEBT SERVICE - PRINCIPAL LEASES</v>
      </c>
      <c r="C45" s="74"/>
      <c r="D45" s="74"/>
      <c r="E45" s="74"/>
      <c r="F45" s="78"/>
      <c r="G45" s="78"/>
      <c r="H45" s="141"/>
      <c r="I45" s="141"/>
      <c r="J45" s="145">
        <f>SUMIFS('Example 3 Original Input'!$E$27:$E$1238,'Example 3 Original Input'!$J$27:$J$1238,'Example 3 Original Output'!$E$7)</f>
        <v>34102.613612310815</v>
      </c>
      <c r="K45" s="78"/>
      <c r="L45" s="74"/>
      <c r="M45" s="74"/>
      <c r="O45" s="73"/>
    </row>
    <row r="46" spans="1:15" ht="18.75" customHeight="1" x14ac:dyDescent="0.2">
      <c r="B46" s="74" t="str">
        <f>IF('Example 3 Original Input'!$E$7="FI$Cal","Dr: 5420098 - Debt Service - Interest - SBITA",
IF('Example 3 Original Input'!$E$7="Non-FI$Cal",
IF('Example 3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SUMIFS('Example 3 Original Input'!$D$27:$D$1238,'Example 3 Original Input'!$J$27:$J$1238,'Example 3 Original Output'!$E$7)</f>
        <v>897.38638768919986</v>
      </c>
      <c r="K46" s="78"/>
      <c r="L46" s="74"/>
      <c r="M46" s="74"/>
      <c r="O46" s="73"/>
    </row>
    <row r="47" spans="1:15" ht="18.75" customHeight="1" x14ac:dyDescent="0.25">
      <c r="B47" s="79"/>
      <c r="C47" s="74" t="str">
        <f>IF('Example 3 Original Input'!$E$7="Non-FI$Cal",VLOOKUP($E$4,'Drop-down menus'!$T$1:$W$10,4,FALSE),"Cr: 5346350 - Information Technology Services - Subscription")</f>
        <v>Cr: Acct 0XXX - FUNCTIONAL EXPENSE</v>
      </c>
      <c r="D47" s="74"/>
      <c r="E47" s="74"/>
      <c r="F47" s="78"/>
      <c r="G47" s="78"/>
      <c r="H47" s="141"/>
      <c r="I47" s="141"/>
      <c r="J47" s="78"/>
      <c r="K47" s="78">
        <f>SUM(J45:J46)</f>
        <v>35000.000000000015</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3 Original Input'!$E$7="FI$Cal","Dr: 2590180 - Right-to-Use SBITA Liability - Noncurrent (GAAP)",
IF('Example 3 Original Input'!$E$7="Non-FI$Cal", "Dr: Acct 0674 - RIGHT-TO-USE SBITA LIABILITY","Please complete the input sheet fully"))</f>
        <v>Dr: Acct 0674 - RIGHT-TO-USE SBITA LIABILITY</v>
      </c>
      <c r="C50" s="74"/>
      <c r="D50" s="74"/>
      <c r="E50" s="74"/>
      <c r="F50" s="142"/>
      <c r="G50" s="142"/>
      <c r="H50" s="141"/>
      <c r="I50" s="141"/>
      <c r="J50" s="142">
        <f>K51</f>
        <v>34102.613612310815</v>
      </c>
      <c r="K50" s="142"/>
      <c r="O50" s="73"/>
    </row>
    <row r="51" spans="1:15" ht="18.75" customHeight="1" x14ac:dyDescent="0.25">
      <c r="B51" s="79"/>
      <c r="C51" s="74" t="str">
        <f>IF('Example 3 Original Input'!$E$7="FI$Cal","Cr: 5420488 - Debt Service - Principal - SBITA",IF('Example 3 Original Input'!$E$7="Non-FI$Cal", "Cr: Acct 0848 -  DEBT SERVICE - PRINCIPAL LEASES","Cr: Acct 0848 -  DEBT SERVICE - PRINCIPAL LEASES"))</f>
        <v>Cr: Acct 0848 -  DEBT SERVICE - PRINCIPAL LEASES</v>
      </c>
      <c r="D51" s="74"/>
      <c r="E51" s="74"/>
      <c r="F51" s="142"/>
      <c r="G51" s="142"/>
      <c r="H51" s="141"/>
      <c r="I51" s="141"/>
      <c r="J51" s="142"/>
      <c r="K51" s="142">
        <f>J45</f>
        <v>34102.613612310815</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55"/>
      <c r="B54" s="74" t="str">
        <f>IF('Example 3 Original Input'!$E$7="FI$Cal","Dr: 2590180 - Right-to-Use SBITA Liability - Noncurrent (GAAP)",
IF('Example 3 Original Input'!$E$7="Non-FI$Cal", "Dr: Acct 0674 - RIGHT-TO-USE SBITA LIABILITY","Please select either FI$Cal or non-FI$Cal in the input sheet"))</f>
        <v>Dr: Acct 0674 - RIGHT-TO-USE SBITA LIABILITY</v>
      </c>
      <c r="C54" s="74"/>
      <c r="D54" s="74"/>
      <c r="E54" s="74"/>
      <c r="F54" s="142"/>
      <c r="G54" s="142"/>
      <c r="H54" s="141"/>
      <c r="I54" s="141"/>
      <c r="J54" s="143">
        <f>K55</f>
        <v>34930.13972055888</v>
      </c>
      <c r="K54" s="142"/>
      <c r="L54" s="74"/>
      <c r="M54" s="80"/>
      <c r="O54" s="73"/>
    </row>
    <row r="55" spans="1:15" ht="18.75" customHeight="1" x14ac:dyDescent="0.25">
      <c r="B55" s="79"/>
      <c r="C55" s="74" t="str">
        <f>IF('Example 3 Original Input'!$E$7="FI$Cal","Cr: 2090955 - Right-to-Use SBITA Liability - Current (GAAP)",IF('Example 3 Original Input'!$E$7="Non-FI$Cal", "Cr: Acct 0651 - RIGHT-TO-USE SBITA LIABILITY (CURRENT PORTION LT)","Please complete the input sheet fully."))</f>
        <v>Cr: Acct 0651 - RIGHT-TO-USE SBITA LIABILITY (CURRENT PORTION LT)</v>
      </c>
      <c r="D55" s="74"/>
      <c r="E55" s="74"/>
      <c r="F55" s="142"/>
      <c r="G55" s="142"/>
      <c r="H55" s="141"/>
      <c r="I55" s="141"/>
      <c r="J55" s="142"/>
      <c r="K55" s="142">
        <f>IF($E$7="",0,IF($E$7&lt;'Example 3 Original Input'!$J$20,0,SUM(INDEX('Example 3 Original Input'!$A$27:$E$1238,MATCH(DATE(RIGHT($E$7,4),7,1),'Example 3 Original Input'!$A$27:$A$1238),5):INDEX('Example 3 Original Input'!$A$27:$E$1238,MATCH(DATE(RIGHT($E$7,4)+1,6,1),'Example 3 Original Input'!$A$27:$A$1238),5))))</f>
        <v>34930.13972055888</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3 Original Input'!$E$7="FI$Cal","Dr: 1624190 - Accumulated Amortization - Right-to-Use SBITA",IF('Example 3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3 Original Input'!M20</f>
        <v>0</v>
      </c>
      <c r="K61" s="142"/>
    </row>
    <row r="62" spans="1:15" ht="18.75" customHeight="1" x14ac:dyDescent="0.2">
      <c r="A62" s="91"/>
      <c r="B62" s="144"/>
      <c r="C62" s="74" t="str">
        <f>IF('Example 3 Original Input'!$E$7="FI$Cal","Cr: 1624100 - Right-to-Use SBITA – Amortizable",
IF('Example 3 Original Input'!$E$7="Non-FI$Cal","Cr: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69"/>
      <c r="E65" s="69"/>
      <c r="F65" s="72"/>
      <c r="G65" s="72"/>
      <c r="H65" s="71"/>
      <c r="I65" s="71"/>
      <c r="J65" s="72"/>
      <c r="K65" s="72"/>
    </row>
    <row r="66" spans="1:11" ht="18.75" customHeight="1" x14ac:dyDescent="0.25">
      <c r="B66" s="68"/>
      <c r="C66" s="69"/>
      <c r="D66" s="69"/>
      <c r="E66" s="69"/>
      <c r="F66" s="72"/>
      <c r="G66" s="72"/>
      <c r="H66" s="71"/>
      <c r="I66" s="71"/>
      <c r="J66" s="72"/>
      <c r="K66" s="72"/>
    </row>
    <row r="67" spans="1:11" hidden="1" x14ac:dyDescent="0.2">
      <c r="A67" s="82"/>
      <c r="B67" s="69"/>
      <c r="J67" s="190"/>
      <c r="K67" s="190"/>
    </row>
  </sheetData>
  <sheetProtection sheet="1" formatColumns="0" formatRows="0" insertColumns="0" insertRows="0"/>
  <mergeCells count="16">
    <mergeCell ref="B8:D10"/>
    <mergeCell ref="E8:G10"/>
    <mergeCell ref="A12:K13"/>
    <mergeCell ref="B56:I57"/>
    <mergeCell ref="B5:D5"/>
    <mergeCell ref="E5:G5"/>
    <mergeCell ref="B6:D6"/>
    <mergeCell ref="E6:G6"/>
    <mergeCell ref="B7:D7"/>
    <mergeCell ref="E7:G7"/>
    <mergeCell ref="E4:G4"/>
    <mergeCell ref="B1:K1"/>
    <mergeCell ref="B2:D2"/>
    <mergeCell ref="E2:G2"/>
    <mergeCell ref="B3:D3"/>
    <mergeCell ref="E3:G3"/>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B83423-A6C4-4647-B9D3-5BACADDE0B6B}">
          <x14:formula1>
            <xm:f>'Drop-down menus'!$L$1:$L$100</xm:f>
          </x14:formula1>
          <xm:sqref>E7:G7</xm:sqref>
        </x14:dataValidation>
        <x14:dataValidation type="list" allowBlank="1" showInputMessage="1" showErrorMessage="1" xr:uid="{B3AD6C7C-C6CA-49B2-8034-209333ECAB45}">
          <x14:formula1>
            <xm:f>'Drop-down menus'!$O$7:$O$9</xm:f>
          </x14:formula1>
          <xm:sqref>E8:G10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17AF-CC37-4C75-9E6C-1CE15DF98D06}">
  <sheetPr>
    <tabColor theme="5" tint="-0.249977111117893"/>
    <pageSetUpPr fitToPage="1"/>
  </sheetPr>
  <dimension ref="A1:T36"/>
  <sheetViews>
    <sheetView zoomScale="75" zoomScaleNormal="75" workbookViewId="0">
      <selection activeCell="A9" sqref="A9"/>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3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3 Original Output'!E2</f>
        <v>IaaS Agreement</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3 Original Input'!$E$9</f>
        <v>1234</v>
      </c>
      <c r="D4" s="184"/>
      <c r="E4" s="339" t="s">
        <v>1465</v>
      </c>
      <c r="F4" s="184"/>
      <c r="G4" s="184"/>
    </row>
    <row r="5" spans="1:20" ht="22.5" customHeight="1" x14ac:dyDescent="0.25">
      <c r="A5" s="338" t="s">
        <v>17</v>
      </c>
      <c r="B5" s="338"/>
      <c r="C5" s="191">
        <f>'Example 3 Original Output'!E5</f>
        <v>4321</v>
      </c>
      <c r="D5" s="191"/>
      <c r="E5" s="339"/>
      <c r="F5" s="191"/>
      <c r="G5" s="191"/>
    </row>
    <row r="6" spans="1:20" ht="22.5" customHeight="1" x14ac:dyDescent="0.25">
      <c r="A6" s="338" t="s">
        <v>1470</v>
      </c>
      <c r="B6" s="338"/>
      <c r="C6" s="191" t="str">
        <f>'Example 3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3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3 Original Input'!$A$27:$E$1238,MATCH(DATE(LEFT($A9,4),7,1),'Example 3 Original Input'!$A$27:$A$1238),5):INDEX('Example 3 Original Input'!$A$27:$E$1238,MATCH(DATE(RIGHT($A9,4),6,1),'Example 3 Original Input'!$A$27:$A$1238),5))</f>
        <v>34930.13972055888</v>
      </c>
      <c r="C9" s="192">
        <f>SUM(INDEX('Example 3 Original Input'!$A$27:$E$1238,MATCH(DATE(LEFT($A9,4),7,1),'Example 3 Original Input'!$A$27:$A$1238),4):INDEX('Example 3 Original Input'!$A$27:$E$1238,MATCH(DATE(RIGHT($A9,4),6,1),'Example 3 Original Input'!$A$27:$A$1238),4))</f>
        <v>69.860279441116219</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3 Original Input'!$A$27:$E$1238,MATCH(DATE(LEFT($A10,4),7,1),'Example 3 Original Input'!$A$27:$A$1238),5):INDEX('Example 3 Original Input'!$A$27:$E$1238,MATCH(DATE(RIGHT($A10,4),6,1),'Example 3 Original Input'!$A$27:$A$1238),5))</f>
        <v>0</v>
      </c>
      <c r="C10" s="192">
        <f>SUM(INDEX('Example 3 Original Input'!$A$27:$E$1238,MATCH(DATE(LEFT($A10,4),7,1),'Example 3 Original Input'!$A$27:$A$1238),4):INDEX('Example 3 Original Input'!$A$27:$E$1238,MATCH(DATE(RIGHT($A10,4),6,1),'Example 3 Original Input'!$A$27:$A$1238),4))</f>
        <v>0</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3 Original Input'!$A$27:$E$1238,MATCH(DATE(LEFT($A11,4),7,1),'Example 3 Original Input'!$A$27:$A$1238),5):INDEX('Example 3 Original Input'!$A$27:$E$1238,MATCH(DATE(RIGHT($A11,4),6,1),'Example 3 Original Input'!$A$27:$A$1238),5))</f>
        <v>0</v>
      </c>
      <c r="C11" s="192">
        <f>SUM(INDEX('Example 3 Original Input'!$A$27:$E$1238,MATCH(DATE(LEFT($A11,4),7,1),'Example 3 Original Input'!$A$27:$A$1238),4):INDEX('Example 3 Original Input'!$A$27:$E$1238,MATCH(DATE(RIGHT($A11,4),6,1),'Example 3 Original Input'!$A$27:$A$1238),4))</f>
        <v>0</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3 Original Input'!$A$27:$E$1238,MATCH(DATE(LEFT($A12,4),7,1),'Example 3 Original Input'!$A$27:$A$1238),5):INDEX('Example 3 Original Input'!$A$27:$E$1238,MATCH(DATE(RIGHT($A12,4),6,1),'Example 3 Original Input'!$A$27:$A$1238),5))</f>
        <v>0</v>
      </c>
      <c r="C12" s="192">
        <f>SUM(INDEX('Example 3 Original Input'!$A$27:$E$1238,MATCH(DATE(LEFT($A12,4),7,1),'Example 3 Original Input'!$A$27:$A$1238),4):INDEX('Example 3 Original Input'!$A$27:$E$1238,MATCH(DATE(RIGHT($A12,4),6,1),'Example 3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3 Original Input'!$A$27:$E$1238,MATCH(DATE(LEFT($A13,4),7,1),'Example 3 Original Input'!$A$27:$A$1238),5):INDEX('Example 3 Original Input'!$A$27:$E$1238,MATCH(DATE(RIGHT($A13,4),6,1),'Example 3 Original Input'!$A$27:$A$1238),5))</f>
        <v>0</v>
      </c>
      <c r="C13" s="192">
        <f>SUM(INDEX('Example 3 Original Input'!$A$27:$E$1238,MATCH(DATE(LEFT($A13,4),7,1),'Example 3 Original Input'!$A$27:$A$1238),4):INDEX('Example 3 Original Input'!$A$27:$E$1238,MATCH(DATE(RIGHT($A13,4),6,1),'Example 3 Original Input'!$A$27:$A$1238),4))</f>
        <v>0</v>
      </c>
      <c r="E13" s="22">
        <v>0</v>
      </c>
    </row>
    <row r="14" spans="1:20" ht="22.5" customHeight="1" x14ac:dyDescent="0.25">
      <c r="A14" s="15" t="str">
        <f>LEFT(A13,4)+1&amp;"–"&amp;RIGHT(A13,4)+5</f>
        <v>2029–2034</v>
      </c>
      <c r="B14" s="192">
        <f>SUM(INDEX('Example 3 Original Input'!$A$27:$E$1238,MATCH(DATE(LEFT($A14,4),7,1),'Example 3 Original Input'!$A$27:$A$1238),5):INDEX('Example 3 Original Input'!$A$27:$E$1238,MATCH(DATE(RIGHT($A14,4),6,1),'Example 3 Original Input'!$A$27:$A$1238),5))</f>
        <v>0</v>
      </c>
      <c r="C14" s="192">
        <f>SUM(INDEX('Example 3 Original Input'!$A$27:$E$1238,MATCH(DATE(LEFT($A14,4),7,1),'Example 3 Original Input'!$A$27:$A$1238),4):INDEX('Example 3 Original Input'!$A$27:$E$1238,MATCH(DATE(RIGHT($A14,4),6,1),'Example 3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3 Original Input'!$A$27:$E$1238,MATCH(DATE(LEFT($A15,4),7,1),'Example 3 Original Input'!$A$27:$A$1238),5):INDEX('Example 3 Original Input'!$A$27:$E$1238,MATCH(DATE(RIGHT($A15,4),6,1),'Example 3 Original Input'!$A$27:$A$1238),5))</f>
        <v>0</v>
      </c>
      <c r="C15" s="192">
        <f>SUM(INDEX('Example 3 Original Input'!$A$27:$E$1238,MATCH(DATE(LEFT($A15,4),7,1),'Example 3 Original Input'!$A$27:$A$1238),4):INDEX('Example 3 Original Input'!$A$27:$E$1238,MATCH(DATE(RIGHT($A15,4),6,1),'Example 3 Original Input'!$A$27:$A$1238),4))</f>
        <v>0</v>
      </c>
      <c r="E15" s="339"/>
      <c r="F15" s="19"/>
      <c r="G15" s="19"/>
      <c r="H15" s="19"/>
    </row>
    <row r="16" spans="1:20" ht="22.5" customHeight="1" x14ac:dyDescent="0.25">
      <c r="A16" s="15" t="str">
        <f t="shared" si="0"/>
        <v>2039–2044</v>
      </c>
      <c r="B16" s="192">
        <f>SUM(INDEX('Example 3 Original Input'!$A$27:$E$1238,MATCH(DATE(LEFT($A16,4),7,1),'Example 3 Original Input'!$A$27:$A$1238),5):INDEX('Example 3 Original Input'!$A$27:$E$1238,MATCH(DATE(RIGHT($A16,4),6,1),'Example 3 Original Input'!$A$27:$A$1238),5))</f>
        <v>0</v>
      </c>
      <c r="C16" s="192">
        <f>SUM(INDEX('Example 3 Original Input'!$A$27:$E$1238,MATCH(DATE(LEFT($A16,4),7,1),'Example 3 Original Input'!$A$27:$A$1238),4):INDEX('Example 3 Original Input'!$A$27:$E$1238,MATCH(DATE(RIGHT($A16,4),6,1),'Example 3 Original Input'!$A$27:$A$1238),4))</f>
        <v>0</v>
      </c>
      <c r="E16" s="22">
        <v>0</v>
      </c>
    </row>
    <row r="17" spans="1:20" ht="22.5" customHeight="1" x14ac:dyDescent="0.25">
      <c r="A17" s="15" t="str">
        <f t="shared" si="0"/>
        <v>2044–2049</v>
      </c>
      <c r="B17" s="192">
        <f>SUM(INDEX('Example 3 Original Input'!$A$27:$E$1238,MATCH(DATE(LEFT($A17,4),7,1),'Example 3 Original Input'!$A$27:$A$1238),5):INDEX('Example 3 Original Input'!$A$27:$E$1238,MATCH(DATE(RIGHT($A17,4),6,1),'Example 3 Original Input'!$A$27:$A$1238),5))</f>
        <v>0</v>
      </c>
      <c r="C17" s="192">
        <f>SUM(INDEX('Example 3 Original Input'!$A$27:$E$1238,MATCH(DATE(LEFT($A17,4),7,1),'Example 3 Original Input'!$A$27:$A$1238),4):INDEX('Example 3 Original Input'!$A$27:$E$1238,MATCH(DATE(RIGHT($A17,4),6,1),'Example 3 Original Input'!$A$27:$A$1238),4))</f>
        <v>0</v>
      </c>
      <c r="E17" s="26"/>
    </row>
    <row r="18" spans="1:20" ht="22.5" customHeight="1" x14ac:dyDescent="0.25">
      <c r="A18" s="15" t="str">
        <f t="shared" si="0"/>
        <v>2049–2054</v>
      </c>
      <c r="B18" s="192">
        <f>SUM(INDEX('Example 3 Original Input'!$A$27:$E$1238,MATCH(DATE(LEFT($A18,4),7,1),'Example 3 Original Input'!$A$27:$A$1238),5):INDEX('Example 3 Original Input'!$A$27:$E$1238,MATCH(DATE(RIGHT($A18,4),6,1),'Example 3 Original Input'!$A$27:$A$1238),5))</f>
        <v>0</v>
      </c>
      <c r="C18" s="192">
        <f>SUM(INDEX('Example 3 Original Input'!$A$27:$E$1238,MATCH(DATE(LEFT($A18,4),7,1),'Example 3 Original Input'!$A$27:$A$1238),4):INDEX('Example 3 Original Input'!$A$27:$E$1238,MATCH(DATE(RIGHT($A18,4),6,1),'Example 3 Original Input'!$A$27:$A$1238),4))</f>
        <v>0</v>
      </c>
      <c r="E18" s="26"/>
      <c r="F18" s="19"/>
      <c r="G18" s="19"/>
      <c r="H18" s="19"/>
    </row>
    <row r="19" spans="1:20" ht="22.5" customHeight="1" x14ac:dyDescent="0.25">
      <c r="A19" s="15" t="str">
        <f t="shared" si="0"/>
        <v>2054–2059</v>
      </c>
      <c r="B19" s="192">
        <f>SUM(INDEX('Example 3 Original Input'!$A$27:$E$1238,MATCH(DATE(LEFT($A19,4),7,1),'Example 3 Original Input'!$A$27:$A$1238),5):INDEX('Example 3 Original Input'!$A$27:$E$1238,MATCH(DATE(RIGHT($A19,4),6,1),'Example 3 Original Input'!$A$27:$A$1238),5))</f>
        <v>0</v>
      </c>
      <c r="C19" s="192">
        <f>SUM(INDEX('Example 3 Original Input'!$A$27:$E$1238,MATCH(DATE(LEFT($A19,4),7,1),'Example 3 Original Input'!$A$27:$A$1238),4):INDEX('Example 3 Original Input'!$A$27:$E$1238,MATCH(DATE(RIGHT($A19,4),6,1),'Example 3 Original Input'!$A$27:$A$1238),4))</f>
        <v>0</v>
      </c>
      <c r="E19" s="26"/>
      <c r="F19" s="19"/>
      <c r="G19" s="19"/>
      <c r="H19" s="19"/>
    </row>
    <row r="20" spans="1:20" ht="22.5" customHeight="1" x14ac:dyDescent="0.25">
      <c r="A20" s="15" t="str">
        <f t="shared" si="0"/>
        <v>2059–2064</v>
      </c>
      <c r="B20" s="192">
        <f>SUM(INDEX('Example 3 Original Input'!$A$27:$E$1238,MATCH(DATE(LEFT($A20,4),7,1),'Example 3 Original Input'!$A$27:$A$1238),5):INDEX('Example 3 Original Input'!$A$27:$E$1238,MATCH(DATE(RIGHT($A20,4),6,1),'Example 3 Original Input'!$A$27:$A$1238),5))</f>
        <v>0</v>
      </c>
      <c r="C20" s="192">
        <f>SUM(INDEX('Example 3 Original Input'!$A$27:$E$1238,MATCH(DATE(LEFT($A20,4),7,1),'Example 3 Original Input'!$A$27:$A$1238),4):INDEX('Example 3 Original Input'!$A$27:$E$1238,MATCH(DATE(RIGHT($A20,4),6,1),'Example 3 Original Input'!$A$27:$A$1238),4))</f>
        <v>0</v>
      </c>
      <c r="E20" s="26"/>
    </row>
    <row r="21" spans="1:20" ht="22.5" customHeight="1" x14ac:dyDescent="0.25">
      <c r="A21" s="15" t="str">
        <f t="shared" si="0"/>
        <v>2064–2069</v>
      </c>
      <c r="B21" s="192">
        <f>SUM(INDEX('Example 3 Original Input'!$A$27:$E$1238,MATCH(DATE(LEFT($A21,4),7,1),'Example 3 Original Input'!$A$27:$A$1238),5):INDEX('Example 3 Original Input'!$A$27:$E$1238,MATCH(DATE(RIGHT($A21,4),6,1),'Example 3 Original Input'!$A$27:$A$1238),5))</f>
        <v>0</v>
      </c>
      <c r="C21" s="192">
        <f>SUM(INDEX('Example 3 Original Input'!$A$27:$E$1238,MATCH(DATE(LEFT($A21,4),7,1),'Example 3 Original Input'!$A$27:$A$1238),4):INDEX('Example 3 Original Input'!$A$27:$E$1238,MATCH(DATE(RIGHT($A21,4),6,1),'Example 3 Original Input'!$A$27:$A$1238),4))</f>
        <v>0</v>
      </c>
      <c r="E21" s="26"/>
    </row>
    <row r="22" spans="1:20" ht="22.5" customHeight="1" x14ac:dyDescent="0.25">
      <c r="A22" s="15" t="str">
        <f t="shared" si="0"/>
        <v>2069–2074</v>
      </c>
      <c r="B22" s="192">
        <f>SUM(INDEX('Example 3 Original Input'!$A$27:$E$1238,MATCH(DATE(LEFT($A22,4),7,1),'Example 3 Original Input'!$A$27:$A$1238),5):INDEX('Example 3 Original Input'!$A$27:$E$1238,MATCH(DATE(RIGHT($A22,4),6,1),'Example 3 Original Input'!$A$27:$A$1238),5))</f>
        <v>0</v>
      </c>
      <c r="C22" s="192">
        <f>SUM(INDEX('Example 3 Original Input'!$A$27:$E$1238,MATCH(DATE(LEFT($A22,4),7,1),'Example 3 Original Input'!$A$27:$A$1238),4):INDEX('Example 3 Original Input'!$A$27:$E$1238,MATCH(DATE(RIGHT($A22,4),6,1),'Example 3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3 Original Input'!$A$27:$E$1238,MATCH(DATE(LEFT($A23,4),7,1),'Example 3 Original Input'!$A$27:$A$1238),5):INDEX('Example 3 Original Input'!$A$27:$E$1238,MATCH(DATE(RIGHT($A23,4),6,1),'Example 3 Original Input'!$A$27:$A$1238),5))</f>
        <v>0</v>
      </c>
      <c r="C23" s="192">
        <f>SUM(INDEX('Example 3 Original Input'!$A$27:$E$1238,MATCH(DATE(LEFT($A23,4),7,1),'Example 3 Original Input'!$A$27:$A$1238),4):INDEX('Example 3 Original Input'!$A$27:$E$1238,MATCH(DATE(RIGHT($A23,4),6,1),'Example 3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3 Original Input'!$A$27:$E$1238,MATCH(DATE(LEFT($A24,4),7,1),'Example 3 Original Input'!$A$27:$A$1238),5):INDEX('Example 3 Original Input'!$A$27:$E$1238,MATCH(DATE(RIGHT($A24,4),6,1),'Example 3 Original Input'!$A$27:$A$1238),5))</f>
        <v>0</v>
      </c>
      <c r="C24" s="192">
        <f>SUM(INDEX('Example 3 Original Input'!$A$27:$E$1238,MATCH(DATE(LEFT($A24,4),7,1),'Example 3 Original Input'!$A$27:$A$1238),4):INDEX('Example 3 Original Input'!$A$27:$E$1238,MATCH(DATE(RIGHT($A24,4),6,1),'Example 3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3 Original Input'!$A$27:$E$1238,MATCH(DATE(LEFT($A25,4),7,1),'Example 3 Original Input'!$A$27:$A$1238),5):INDEX('Example 3 Original Input'!$A$27:$E$1238,MATCH(DATE(RIGHT($A25,4),6,1),'Example 3 Original Input'!$A$27:$A$1238),5))</f>
        <v>0</v>
      </c>
      <c r="C25" s="192">
        <f>SUM(INDEX('Example 3 Original Input'!$A$27:$E$1238,MATCH(DATE(LEFT($A25,4),7,1),'Example 3 Original Input'!$A$27:$A$1238),4):INDEX('Example 3 Original Input'!$A$27:$E$1238,MATCH(DATE(RIGHT($A25,4),6,1),'Example 3 Original Input'!$A$27:$A$1238),4))</f>
        <v>0</v>
      </c>
    </row>
    <row r="26" spans="1:20" ht="22.5" customHeight="1" x14ac:dyDescent="0.25">
      <c r="A26" s="15" t="str">
        <f t="shared" si="0"/>
        <v>2089–2094</v>
      </c>
      <c r="B26" s="192">
        <f>SUM(INDEX('Example 3 Original Input'!$A$27:$E$1238,MATCH(DATE(LEFT($A26,4),7,1),'Example 3 Original Input'!$A$27:$A$1238),5):INDEX('Example 3 Original Input'!$A$27:$E$1238,MATCH(DATE(RIGHT($A26,4),6,1),'Example 3 Original Input'!$A$27:$A$1238),5))</f>
        <v>0</v>
      </c>
      <c r="C26" s="192">
        <f>SUM(INDEX('Example 3 Original Input'!$A$27:$E$1238,MATCH(DATE(LEFT($A26,4),7,1),'Example 3 Original Input'!$A$27:$A$1238),4):INDEX('Example 3 Original Input'!$A$27:$E$1238,MATCH(DATE(RIGHT($A26,4),6,1),'Example 3 Original Input'!$A$27:$A$1238),4))</f>
        <v>0</v>
      </c>
    </row>
    <row r="27" spans="1:20" ht="22.5" customHeight="1" x14ac:dyDescent="0.25">
      <c r="A27" s="15" t="str">
        <f t="shared" si="0"/>
        <v>2094–2099</v>
      </c>
      <c r="B27" s="192">
        <f>SUM(INDEX('Example 3 Original Input'!$A$27:$E$1238,MATCH(DATE(LEFT($A27,4),7,1),'Example 3 Original Input'!$A$27:$A$1238),5):INDEX('Example 3 Original Input'!$A$27:$E$1238,MATCH(DATE(RIGHT($A27,4),6,1),'Example 3 Original Input'!$A$27:$A$1238),5))</f>
        <v>0</v>
      </c>
      <c r="C27" s="192">
        <f>SUM(INDEX('Example 3 Original Input'!$A$27:$E$1238,MATCH(DATE(LEFT($A27,4),7,1),'Example 3 Original Input'!$A$27:$A$1238),4):INDEX('Example 3 Original Input'!$A$27:$E$1238,MATCH(DATE(RIGHT($A27,4),6,1),'Example 3 Original Input'!$A$27:$A$1238),4))</f>
        <v>0</v>
      </c>
    </row>
    <row r="28" spans="1:20" ht="22.5" customHeight="1" x14ac:dyDescent="0.25">
      <c r="A28" s="15" t="str">
        <f t="shared" si="0"/>
        <v>2099–2104</v>
      </c>
      <c r="B28" s="192">
        <f>SUM(INDEX('Example 3 Original Input'!$A$27:$E$1238,MATCH(DATE(LEFT($A28,4),7,1),'Example 3 Original Input'!$A$27:$A$1238),5):INDEX('Example 3 Original Input'!$A$27:$E$1238,MATCH(DATE(RIGHT($A28,4),6,1),'Example 3 Original Input'!$A$27:$A$1238),5))</f>
        <v>0</v>
      </c>
      <c r="C28" s="192">
        <f>SUM(INDEX('Example 3 Original Input'!$A$27:$E$1238,MATCH(DATE(LEFT($A28,4),7,1),'Example 3 Original Input'!$A$27:$A$1238),4):INDEX('Example 3 Original Input'!$A$27:$E$1238,MATCH(DATE(RIGHT($A28,4),6,1),'Example 3 Original Input'!$A$27:$A$1238),4))</f>
        <v>0</v>
      </c>
    </row>
    <row r="29" spans="1:20" ht="22.5" customHeight="1" x14ac:dyDescent="0.25">
      <c r="A29" s="15" t="str">
        <f>LEFT(A28,4)+5&amp;"–"&amp;RIGHT(A28,4)+5</f>
        <v>2104–2109</v>
      </c>
      <c r="B29" s="192">
        <f>SUM(INDEX('Example 3 Original Input'!$A$27:$E$1238,MATCH(DATE(LEFT($A29,4),7,1),'Example 3 Original Input'!$A$27:$A$1238),5):INDEX('Example 3 Original Input'!$A$27:$E$1238,MATCH(DATE(RIGHT($A29,4),6,1),'Example 3 Original Input'!$A$27:$A$1238),5))</f>
        <v>0</v>
      </c>
      <c r="C29" s="192">
        <f>SUM(INDEX('Example 3 Original Input'!$A$27:$E$1238,MATCH(DATE(LEFT($A29,4),7,1),'Example 3 Original Input'!$A$27:$A$1238),4):INDEX('Example 3 Original Input'!$A$27:$E$1238,MATCH(DATE(RIGHT($A29,4),6,1),'Example 3 Original Input'!$A$27:$A$1238),4))</f>
        <v>0</v>
      </c>
    </row>
    <row r="30" spans="1:20" ht="22.5" customHeight="1" x14ac:dyDescent="0.25">
      <c r="A30" s="15" t="str">
        <f>LEFT(A29,4)+5&amp;"–"&amp;RIGHT(A29,4)+5</f>
        <v>2109–2114</v>
      </c>
      <c r="B30" s="192">
        <f>SUM(INDEX('Example 3 Original Input'!$A$27:$E$1238,MATCH(DATE(LEFT($A30,4),7,1),'Example 3 Original Input'!$A$27:$A$1238),5):INDEX('Example 3 Original Input'!$A$27:$E$1238,MATCH(DATE(RIGHT($A30,4),6,1),'Example 3 Original Input'!$A$27:$A$1238),5))</f>
        <v>0</v>
      </c>
      <c r="C30" s="192">
        <f>SUM(INDEX('Example 3 Original Input'!$A$27:$E$1238,MATCH(DATE(LEFT($A30,4),7,1),'Example 3 Original Input'!$A$27:$A$1238),4):INDEX('Example 3 Original Input'!$A$27:$E$1238,MATCH(DATE(RIGHT($A30,4),6,1),'Example 3 Original Input'!$A$27:$A$1238),4))</f>
        <v>0</v>
      </c>
    </row>
    <row r="31" spans="1:20" ht="22.5" customHeight="1" x14ac:dyDescent="0.25">
      <c r="A31" s="15" t="str">
        <f>LEFT(A30,4)+5&amp;"–"&amp;RIGHT(A30,4)+5</f>
        <v>2114–2119</v>
      </c>
      <c r="B31" s="192">
        <f>SUM(INDEX('Example 3 Original Input'!$A$27:$E$1238,MATCH(DATE(LEFT($A31,4),7,1),'Example 3 Original Input'!$A$27:$A$1238),5):INDEX('Example 3 Original Input'!$A$27:$E$1238,MATCH(DATE(RIGHT($A31,4),6,1),'Example 3 Original Input'!$A$27:$A$1238),5))</f>
        <v>0</v>
      </c>
      <c r="C31" s="192">
        <f>SUM(INDEX('Example 3 Original Input'!$A$27:$E$1238,MATCH(DATE(LEFT($A31,4),7,1),'Example 3 Original Input'!$A$27:$A$1238),4):INDEX('Example 3 Original Input'!$A$27:$E$1238,MATCH(DATE(RIGHT($A31,4),6,1),'Example 3 Original Input'!$A$27:$A$1238),4))</f>
        <v>0</v>
      </c>
    </row>
    <row r="32" spans="1:20" ht="22.5" customHeight="1" x14ac:dyDescent="0.25">
      <c r="A32" s="15" t="str">
        <f>LEFT(A31,4)+5&amp;"–"&amp;RIGHT(A31,4)+5</f>
        <v>2119–2124</v>
      </c>
      <c r="B32" s="192">
        <f>SUM(INDEX('Example 3 Original Input'!$A$27:$E$1238,MATCH(DATE(LEFT($A32,4),7,1),'Example 3 Original Input'!$A$27:$A$1238),5):INDEX('Example 3 Original Input'!$A$27:$E$1238,MATCH(DATE(RIGHT($A32,4),6,1),'Example 3 Original Input'!$A$27:$A$1238),5))</f>
        <v>0</v>
      </c>
      <c r="C32" s="192">
        <f>SUM(INDEX('Example 3 Original Input'!$A$27:$E$1238,MATCH(DATE(LEFT($A32,4),7,1),'Example 3 Original Input'!$A$27:$A$1238),4):INDEX('Example 3 Original Input'!$A$27:$E$1238,MATCH(DATE(RIGHT($A32,4),6,1),'Example 3 Original Input'!$A$27:$A$1238),4))</f>
        <v>0</v>
      </c>
    </row>
    <row r="34" ht="15" customHeight="1" x14ac:dyDescent="0.2"/>
    <row r="36" ht="35.25" customHeight="1" x14ac:dyDescent="0.2"/>
  </sheetData>
  <sheetProtection sheet="1" formatColumns="0" formatRows="0" insertColumns="0" insertRows="0"/>
  <mergeCells count="10">
    <mergeCell ref="A7:B7"/>
    <mergeCell ref="E7:E8"/>
    <mergeCell ref="E10:E12"/>
    <mergeCell ref="E14:E15"/>
    <mergeCell ref="A1:E1"/>
    <mergeCell ref="A3:B3"/>
    <mergeCell ref="A4:B4"/>
    <mergeCell ref="E4:E5"/>
    <mergeCell ref="A5:B5"/>
    <mergeCell ref="A6:B6"/>
  </mergeCells>
  <dataValidations count="2">
    <dataValidation type="textLength" operator="lessThan" allowBlank="1" showInputMessage="1" showErrorMessage="1" sqref="A33:C1048576" xr:uid="{C5169F42-8619-4C77-B738-07CBFD2499E6}">
      <formula1>0</formula1>
    </dataValidation>
    <dataValidation operator="lessThan" allowBlank="1" showInputMessage="1" showErrorMessage="1" sqref="F1:G2 A1:A2 H1:XFD5 A7:C32" xr:uid="{3C54B73E-4A33-4660-9423-9C25F2889ACC}"/>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W102"/>
  <sheetViews>
    <sheetView topLeftCell="D1" workbookViewId="0">
      <selection activeCell="F85" sqref="F85"/>
    </sheetView>
  </sheetViews>
  <sheetFormatPr defaultRowHeight="15" x14ac:dyDescent="0.25"/>
  <cols>
    <col min="1" max="1" width="54" bestFit="1" customWidth="1"/>
    <col min="2" max="2" width="55.7109375" bestFit="1" customWidth="1"/>
    <col min="3" max="3" width="62.28515625" customWidth="1"/>
    <col min="4" max="4" width="67.140625" customWidth="1"/>
    <col min="5" max="5" width="62.28515625" customWidth="1"/>
    <col min="6" max="7" width="55.85546875" customWidth="1"/>
    <col min="8" max="8" width="47.140625" hidden="1" customWidth="1"/>
    <col min="9" max="9" width="39.5703125" hidden="1" customWidth="1"/>
    <col min="10" max="10" width="22.140625" bestFit="1" customWidth="1"/>
    <col min="11" max="11" width="35.85546875" bestFit="1" customWidth="1"/>
    <col min="12" max="12" width="11.5703125" customWidth="1"/>
    <col min="14" max="14" width="10.7109375" bestFit="1" customWidth="1"/>
    <col min="15" max="15" width="32" bestFit="1" customWidth="1"/>
    <col min="16" max="16" width="59" bestFit="1" customWidth="1"/>
    <col min="17" max="17" width="46.85546875" customWidth="1"/>
    <col min="18" max="18" width="39.5703125" customWidth="1"/>
    <col min="19" max="19" width="18.7109375" customWidth="1"/>
    <col min="20" max="20" width="33.5703125" customWidth="1"/>
    <col min="21" max="21" width="44.7109375" customWidth="1"/>
    <col min="22" max="22" width="55.140625" customWidth="1"/>
    <col min="23" max="23" width="47" customWidth="1"/>
    <col min="24" max="24" width="9.140625" customWidth="1"/>
  </cols>
  <sheetData>
    <row r="1" spans="1:23" x14ac:dyDescent="0.25">
      <c r="A1" t="s">
        <v>3</v>
      </c>
      <c r="J1" t="s">
        <v>4</v>
      </c>
      <c r="K1" t="s">
        <v>5</v>
      </c>
      <c r="L1" t="s">
        <v>1581</v>
      </c>
      <c r="M1" t="s">
        <v>11</v>
      </c>
      <c r="N1" t="s">
        <v>15</v>
      </c>
      <c r="O1" t="s">
        <v>1471</v>
      </c>
      <c r="P1" t="s">
        <v>1549</v>
      </c>
      <c r="Q1" s="1" t="s">
        <v>18</v>
      </c>
      <c r="R1" s="1" t="s">
        <v>24</v>
      </c>
      <c r="S1" t="s">
        <v>1461</v>
      </c>
      <c r="T1" s="3" t="s">
        <v>51</v>
      </c>
      <c r="U1" s="4" t="s">
        <v>61</v>
      </c>
      <c r="V1" s="4" t="s">
        <v>60</v>
      </c>
      <c r="W1" s="4" t="s">
        <v>61</v>
      </c>
    </row>
    <row r="2" spans="1:23" x14ac:dyDescent="0.25">
      <c r="A2" t="s">
        <v>1455</v>
      </c>
      <c r="B2" t="s">
        <v>1457</v>
      </c>
      <c r="C2" t="s">
        <v>1460</v>
      </c>
      <c r="D2" t="s">
        <v>1457</v>
      </c>
      <c r="E2" t="s">
        <v>1460</v>
      </c>
      <c r="F2" t="s">
        <v>1456</v>
      </c>
      <c r="G2" t="s">
        <v>1459</v>
      </c>
      <c r="J2">
        <v>10</v>
      </c>
      <c r="K2" t="s">
        <v>6</v>
      </c>
      <c r="L2" t="str">
        <f>LEFT(L1,4)+1&amp;"–"&amp;RIGHT(L1,4)+1</f>
        <v>2023–2024</v>
      </c>
      <c r="M2" t="s">
        <v>10</v>
      </c>
      <c r="N2" t="s">
        <v>16</v>
      </c>
      <c r="O2" t="s">
        <v>1472</v>
      </c>
      <c r="P2" t="s">
        <v>1550</v>
      </c>
      <c r="Q2" s="1" t="s">
        <v>19</v>
      </c>
      <c r="R2" s="1" t="s">
        <v>24</v>
      </c>
      <c r="S2" t="s">
        <v>1462</v>
      </c>
      <c r="T2" s="3" t="s">
        <v>35</v>
      </c>
      <c r="U2" t="s">
        <v>38</v>
      </c>
      <c r="V2" t="s">
        <v>53</v>
      </c>
      <c r="W2" t="s">
        <v>44</v>
      </c>
    </row>
    <row r="3" spans="1:23" x14ac:dyDescent="0.25">
      <c r="A3" s="25" t="s">
        <v>1455</v>
      </c>
      <c r="B3" s="25" t="s">
        <v>1457</v>
      </c>
      <c r="C3" s="25" t="s">
        <v>1460</v>
      </c>
      <c r="D3" s="25" t="s">
        <v>1457</v>
      </c>
      <c r="E3" s="25" t="s">
        <v>1460</v>
      </c>
      <c r="F3" s="25" t="s">
        <v>1456</v>
      </c>
      <c r="G3" s="25" t="s">
        <v>1459</v>
      </c>
      <c r="K3" t="s">
        <v>7</v>
      </c>
      <c r="L3" t="str">
        <f t="shared" ref="L3:L66" si="0">LEFT(L2,4)+1&amp;"–"&amp;RIGHT(L2,4)+1</f>
        <v>2024–2025</v>
      </c>
      <c r="O3" t="s">
        <v>1473</v>
      </c>
      <c r="P3" t="s">
        <v>1551</v>
      </c>
      <c r="Q3" s="1" t="s">
        <v>20</v>
      </c>
      <c r="R3" s="1" t="s">
        <v>25</v>
      </c>
      <c r="T3" s="3" t="str">
        <f>"Education"</f>
        <v>Education</v>
      </c>
      <c r="U3" t="s">
        <v>39</v>
      </c>
      <c r="V3" t="s">
        <v>54</v>
      </c>
      <c r="W3" t="s">
        <v>45</v>
      </c>
    </row>
    <row r="4" spans="1:23" x14ac:dyDescent="0.25">
      <c r="A4" s="25" t="s">
        <v>1455</v>
      </c>
      <c r="B4" s="25" t="s">
        <v>1457</v>
      </c>
      <c r="C4" s="25" t="s">
        <v>1460</v>
      </c>
      <c r="D4" s="25" t="s">
        <v>1457</v>
      </c>
      <c r="E4" s="25" t="s">
        <v>1460</v>
      </c>
      <c r="F4" s="25" t="s">
        <v>1456</v>
      </c>
      <c r="G4" s="25" t="s">
        <v>1459</v>
      </c>
      <c r="L4" t="str">
        <f t="shared" si="0"/>
        <v>2025–2026</v>
      </c>
      <c r="Q4" s="1" t="s">
        <v>21</v>
      </c>
      <c r="R4" s="1" t="s">
        <v>26</v>
      </c>
      <c r="T4" s="3" t="s">
        <v>36</v>
      </c>
      <c r="U4" t="s">
        <v>40</v>
      </c>
      <c r="V4" t="s">
        <v>55</v>
      </c>
      <c r="W4" t="s">
        <v>47</v>
      </c>
    </row>
    <row r="5" spans="1:23" x14ac:dyDescent="0.25">
      <c r="A5" s="25" t="s">
        <v>1455</v>
      </c>
      <c r="B5" s="25" t="s">
        <v>1457</v>
      </c>
      <c r="C5" s="25" t="s">
        <v>1460</v>
      </c>
      <c r="D5" s="25" t="s">
        <v>1457</v>
      </c>
      <c r="E5" s="25" t="s">
        <v>1460</v>
      </c>
      <c r="F5" s="25" t="s">
        <v>1456</v>
      </c>
      <c r="G5" s="25" t="s">
        <v>1459</v>
      </c>
      <c r="L5" t="str">
        <f t="shared" si="0"/>
        <v>2026–2027</v>
      </c>
      <c r="Q5" s="1" t="s">
        <v>22</v>
      </c>
      <c r="R5" s="1" t="s">
        <v>23</v>
      </c>
      <c r="T5" s="3" t="s">
        <v>37</v>
      </c>
      <c r="U5" t="s">
        <v>41</v>
      </c>
      <c r="V5" t="s">
        <v>56</v>
      </c>
      <c r="W5" t="s">
        <v>48</v>
      </c>
    </row>
    <row r="6" spans="1:23" x14ac:dyDescent="0.25">
      <c r="A6" s="25" t="s">
        <v>1455</v>
      </c>
      <c r="B6" s="25" t="s">
        <v>1457</v>
      </c>
      <c r="C6" s="25" t="s">
        <v>1460</v>
      </c>
      <c r="D6" s="25" t="s">
        <v>1457</v>
      </c>
      <c r="E6" s="25" t="s">
        <v>1460</v>
      </c>
      <c r="F6" s="25" t="s">
        <v>1456</v>
      </c>
      <c r="G6" s="25" t="s">
        <v>1459</v>
      </c>
      <c r="L6" t="str">
        <f t="shared" si="0"/>
        <v>2027–2028</v>
      </c>
      <c r="Q6" s="1" t="s">
        <v>28</v>
      </c>
      <c r="R6" s="1" t="s">
        <v>23</v>
      </c>
      <c r="T6" s="8" t="s">
        <v>170</v>
      </c>
      <c r="U6" t="s">
        <v>42</v>
      </c>
      <c r="V6" t="s">
        <v>57</v>
      </c>
      <c r="W6" t="s">
        <v>49</v>
      </c>
    </row>
    <row r="7" spans="1:23" x14ac:dyDescent="0.25">
      <c r="L7" t="str">
        <f t="shared" si="0"/>
        <v>2028–2029</v>
      </c>
      <c r="O7" t="s">
        <v>1599</v>
      </c>
      <c r="Q7" s="2" t="s">
        <v>27</v>
      </c>
      <c r="R7" s="1" t="s">
        <v>23</v>
      </c>
      <c r="T7" s="3" t="s">
        <v>1454</v>
      </c>
      <c r="U7" t="s">
        <v>43</v>
      </c>
      <c r="V7" t="s">
        <v>58</v>
      </c>
      <c r="W7" t="s">
        <v>46</v>
      </c>
    </row>
    <row r="8" spans="1:23" x14ac:dyDescent="0.25">
      <c r="L8" t="str">
        <f t="shared" si="0"/>
        <v>2029–2030</v>
      </c>
      <c r="O8" t="s">
        <v>1600</v>
      </c>
      <c r="Q8" s="1"/>
      <c r="R8" s="1"/>
      <c r="T8" s="3" t="s">
        <v>26</v>
      </c>
      <c r="U8" t="s">
        <v>52</v>
      </c>
      <c r="V8" t="s">
        <v>59</v>
      </c>
      <c r="W8" t="s">
        <v>50</v>
      </c>
    </row>
    <row r="9" spans="1:23" x14ac:dyDescent="0.25">
      <c r="L9" t="str">
        <f t="shared" si="0"/>
        <v>2030–2031</v>
      </c>
      <c r="O9" t="s">
        <v>1474</v>
      </c>
      <c r="T9" s="3" t="s">
        <v>1501</v>
      </c>
      <c r="U9" t="s">
        <v>1488</v>
      </c>
      <c r="V9" t="s">
        <v>1463</v>
      </c>
      <c r="W9" t="s">
        <v>1489</v>
      </c>
    </row>
    <row r="10" spans="1:23" x14ac:dyDescent="0.25">
      <c r="L10" t="str">
        <f t="shared" si="0"/>
        <v>2031–2032</v>
      </c>
      <c r="T10" t="s">
        <v>1485</v>
      </c>
      <c r="U10" t="s">
        <v>1486</v>
      </c>
      <c r="V10" t="s">
        <v>1486</v>
      </c>
      <c r="W10" t="s">
        <v>1487</v>
      </c>
    </row>
    <row r="11" spans="1:23" x14ac:dyDescent="0.25">
      <c r="L11" t="str">
        <f t="shared" si="0"/>
        <v>2032–2033</v>
      </c>
    </row>
    <row r="12" spans="1:23" x14ac:dyDescent="0.25">
      <c r="L12" t="str">
        <f t="shared" si="0"/>
        <v>2033–2034</v>
      </c>
    </row>
    <row r="13" spans="1:23" x14ac:dyDescent="0.25">
      <c r="L13" t="str">
        <f t="shared" si="0"/>
        <v>2034–2035</v>
      </c>
    </row>
    <row r="14" spans="1:23" x14ac:dyDescent="0.25">
      <c r="L14" t="str">
        <f t="shared" si="0"/>
        <v>2035–2036</v>
      </c>
    </row>
    <row r="15" spans="1:23" x14ac:dyDescent="0.25">
      <c r="L15" t="str">
        <f t="shared" si="0"/>
        <v>2036–2037</v>
      </c>
    </row>
    <row r="16" spans="1:23" x14ac:dyDescent="0.25">
      <c r="L16" t="str">
        <f t="shared" si="0"/>
        <v>2037–2038</v>
      </c>
    </row>
    <row r="17" spans="12:12" x14ac:dyDescent="0.25">
      <c r="L17" t="str">
        <f t="shared" si="0"/>
        <v>2038–2039</v>
      </c>
    </row>
    <row r="18" spans="12:12" x14ac:dyDescent="0.25">
      <c r="L18" t="str">
        <f t="shared" si="0"/>
        <v>2039–2040</v>
      </c>
    </row>
    <row r="19" spans="12:12" x14ac:dyDescent="0.25">
      <c r="L19" t="str">
        <f t="shared" si="0"/>
        <v>2040–2041</v>
      </c>
    </row>
    <row r="20" spans="12:12" x14ac:dyDescent="0.25">
      <c r="L20" t="str">
        <f t="shared" si="0"/>
        <v>2041–2042</v>
      </c>
    </row>
    <row r="21" spans="12:12" x14ac:dyDescent="0.25">
      <c r="L21" t="str">
        <f t="shared" si="0"/>
        <v>2042–2043</v>
      </c>
    </row>
    <row r="22" spans="12:12" x14ac:dyDescent="0.25">
      <c r="L22" t="str">
        <f t="shared" si="0"/>
        <v>2043–2044</v>
      </c>
    </row>
    <row r="23" spans="12:12" x14ac:dyDescent="0.25">
      <c r="L23" t="str">
        <f t="shared" si="0"/>
        <v>2044–2045</v>
      </c>
    </row>
    <row r="24" spans="12:12" x14ac:dyDescent="0.25">
      <c r="L24" t="str">
        <f t="shared" si="0"/>
        <v>2045–2046</v>
      </c>
    </row>
    <row r="25" spans="12:12" x14ac:dyDescent="0.25">
      <c r="L25" t="str">
        <f t="shared" si="0"/>
        <v>2046–2047</v>
      </c>
    </row>
    <row r="26" spans="12:12" x14ac:dyDescent="0.25">
      <c r="L26" t="str">
        <f t="shared" si="0"/>
        <v>2047–2048</v>
      </c>
    </row>
    <row r="27" spans="12:12" x14ac:dyDescent="0.25">
      <c r="L27" t="str">
        <f t="shared" si="0"/>
        <v>2048–2049</v>
      </c>
    </row>
    <row r="28" spans="12:12" x14ac:dyDescent="0.25">
      <c r="L28" t="str">
        <f t="shared" si="0"/>
        <v>2049–2050</v>
      </c>
    </row>
    <row r="29" spans="12:12" x14ac:dyDescent="0.25">
      <c r="L29" t="str">
        <f t="shared" si="0"/>
        <v>2050–2051</v>
      </c>
    </row>
    <row r="30" spans="12:12" x14ac:dyDescent="0.25">
      <c r="L30" t="str">
        <f t="shared" si="0"/>
        <v>2051–2052</v>
      </c>
    </row>
    <row r="31" spans="12:12" x14ac:dyDescent="0.25">
      <c r="L31" t="str">
        <f t="shared" si="0"/>
        <v>2052–2053</v>
      </c>
    </row>
    <row r="32" spans="12:12" x14ac:dyDescent="0.25">
      <c r="L32" t="str">
        <f t="shared" si="0"/>
        <v>2053–2054</v>
      </c>
    </row>
    <row r="33" spans="12:12" x14ac:dyDescent="0.25">
      <c r="L33" t="str">
        <f t="shared" si="0"/>
        <v>2054–2055</v>
      </c>
    </row>
    <row r="34" spans="12:12" x14ac:dyDescent="0.25">
      <c r="L34" t="str">
        <f t="shared" si="0"/>
        <v>2055–2056</v>
      </c>
    </row>
    <row r="35" spans="12:12" x14ac:dyDescent="0.25">
      <c r="L35" t="str">
        <f t="shared" si="0"/>
        <v>2056–2057</v>
      </c>
    </row>
    <row r="36" spans="12:12" x14ac:dyDescent="0.25">
      <c r="L36" t="str">
        <f t="shared" si="0"/>
        <v>2057–2058</v>
      </c>
    </row>
    <row r="37" spans="12:12" x14ac:dyDescent="0.25">
      <c r="L37" t="str">
        <f t="shared" si="0"/>
        <v>2058–2059</v>
      </c>
    </row>
    <row r="38" spans="12:12" x14ac:dyDescent="0.25">
      <c r="L38" t="str">
        <f t="shared" si="0"/>
        <v>2059–2060</v>
      </c>
    </row>
    <row r="39" spans="12:12" x14ac:dyDescent="0.25">
      <c r="L39" t="str">
        <f t="shared" si="0"/>
        <v>2060–2061</v>
      </c>
    </row>
    <row r="40" spans="12:12" x14ac:dyDescent="0.25">
      <c r="L40" t="str">
        <f t="shared" si="0"/>
        <v>2061–2062</v>
      </c>
    </row>
    <row r="41" spans="12:12" x14ac:dyDescent="0.25">
      <c r="L41" t="str">
        <f t="shared" si="0"/>
        <v>2062–2063</v>
      </c>
    </row>
    <row r="42" spans="12:12" x14ac:dyDescent="0.25">
      <c r="L42" t="str">
        <f t="shared" si="0"/>
        <v>2063–2064</v>
      </c>
    </row>
    <row r="43" spans="12:12" x14ac:dyDescent="0.25">
      <c r="L43" t="str">
        <f t="shared" si="0"/>
        <v>2064–2065</v>
      </c>
    </row>
    <row r="44" spans="12:12" x14ac:dyDescent="0.25">
      <c r="L44" t="str">
        <f t="shared" si="0"/>
        <v>2065–2066</v>
      </c>
    </row>
    <row r="45" spans="12:12" x14ac:dyDescent="0.25">
      <c r="L45" t="str">
        <f t="shared" si="0"/>
        <v>2066–2067</v>
      </c>
    </row>
    <row r="46" spans="12:12" x14ac:dyDescent="0.25">
      <c r="L46" t="str">
        <f t="shared" si="0"/>
        <v>2067–2068</v>
      </c>
    </row>
    <row r="47" spans="12:12" x14ac:dyDescent="0.25">
      <c r="L47" t="str">
        <f t="shared" si="0"/>
        <v>2068–2069</v>
      </c>
    </row>
    <row r="48" spans="12:12" x14ac:dyDescent="0.25">
      <c r="L48" t="str">
        <f t="shared" si="0"/>
        <v>2069–2070</v>
      </c>
    </row>
    <row r="49" spans="12:12" x14ac:dyDescent="0.25">
      <c r="L49" t="str">
        <f t="shared" si="0"/>
        <v>2070–2071</v>
      </c>
    </row>
    <row r="50" spans="12:12" x14ac:dyDescent="0.25">
      <c r="L50" t="str">
        <f t="shared" si="0"/>
        <v>2071–2072</v>
      </c>
    </row>
    <row r="51" spans="12:12" x14ac:dyDescent="0.25">
      <c r="L51" t="str">
        <f t="shared" si="0"/>
        <v>2072–2073</v>
      </c>
    </row>
    <row r="52" spans="12:12" x14ac:dyDescent="0.25">
      <c r="L52" t="str">
        <f t="shared" si="0"/>
        <v>2073–2074</v>
      </c>
    </row>
    <row r="53" spans="12:12" x14ac:dyDescent="0.25">
      <c r="L53" t="str">
        <f t="shared" si="0"/>
        <v>2074–2075</v>
      </c>
    </row>
    <row r="54" spans="12:12" x14ac:dyDescent="0.25">
      <c r="L54" t="str">
        <f t="shared" si="0"/>
        <v>2075–2076</v>
      </c>
    </row>
    <row r="55" spans="12:12" x14ac:dyDescent="0.25">
      <c r="L55" t="str">
        <f t="shared" si="0"/>
        <v>2076–2077</v>
      </c>
    </row>
    <row r="56" spans="12:12" x14ac:dyDescent="0.25">
      <c r="L56" t="str">
        <f t="shared" si="0"/>
        <v>2077–2078</v>
      </c>
    </row>
    <row r="57" spans="12:12" x14ac:dyDescent="0.25">
      <c r="L57" t="str">
        <f t="shared" si="0"/>
        <v>2078–2079</v>
      </c>
    </row>
    <row r="58" spans="12:12" x14ac:dyDescent="0.25">
      <c r="L58" t="str">
        <f t="shared" si="0"/>
        <v>2079–2080</v>
      </c>
    </row>
    <row r="59" spans="12:12" x14ac:dyDescent="0.25">
      <c r="L59" t="str">
        <f t="shared" si="0"/>
        <v>2080–2081</v>
      </c>
    </row>
    <row r="60" spans="12:12" x14ac:dyDescent="0.25">
      <c r="L60" t="str">
        <f t="shared" si="0"/>
        <v>2081–2082</v>
      </c>
    </row>
    <row r="61" spans="12:12" x14ac:dyDescent="0.25">
      <c r="L61" t="str">
        <f t="shared" si="0"/>
        <v>2082–2083</v>
      </c>
    </row>
    <row r="62" spans="12:12" x14ac:dyDescent="0.25">
      <c r="L62" t="str">
        <f t="shared" si="0"/>
        <v>2083–2084</v>
      </c>
    </row>
    <row r="63" spans="12:12" x14ac:dyDescent="0.25">
      <c r="L63" t="str">
        <f t="shared" si="0"/>
        <v>2084–2085</v>
      </c>
    </row>
    <row r="64" spans="12:12" x14ac:dyDescent="0.25">
      <c r="L64" t="str">
        <f t="shared" si="0"/>
        <v>2085–2086</v>
      </c>
    </row>
    <row r="65" spans="12:12" x14ac:dyDescent="0.25">
      <c r="L65" t="str">
        <f t="shared" si="0"/>
        <v>2086–2087</v>
      </c>
    </row>
    <row r="66" spans="12:12" x14ac:dyDescent="0.25">
      <c r="L66" t="str">
        <f t="shared" si="0"/>
        <v>2087–2088</v>
      </c>
    </row>
    <row r="67" spans="12:12" x14ac:dyDescent="0.25">
      <c r="L67" t="str">
        <f t="shared" ref="L67:L102" si="1">LEFT(L66,4)+1&amp;"–"&amp;RIGHT(L66,4)+1</f>
        <v>2088–2089</v>
      </c>
    </row>
    <row r="68" spans="12:12" x14ac:dyDescent="0.25">
      <c r="L68" t="str">
        <f t="shared" si="1"/>
        <v>2089–2090</v>
      </c>
    </row>
    <row r="69" spans="12:12" x14ac:dyDescent="0.25">
      <c r="L69" t="str">
        <f t="shared" si="1"/>
        <v>2090–2091</v>
      </c>
    </row>
    <row r="70" spans="12:12" x14ac:dyDescent="0.25">
      <c r="L70" t="str">
        <f t="shared" si="1"/>
        <v>2091–2092</v>
      </c>
    </row>
    <row r="71" spans="12:12" x14ac:dyDescent="0.25">
      <c r="L71" t="str">
        <f t="shared" si="1"/>
        <v>2092–2093</v>
      </c>
    </row>
    <row r="72" spans="12:12" x14ac:dyDescent="0.25">
      <c r="L72" t="str">
        <f t="shared" si="1"/>
        <v>2093–2094</v>
      </c>
    </row>
    <row r="73" spans="12:12" x14ac:dyDescent="0.25">
      <c r="L73" t="str">
        <f t="shared" si="1"/>
        <v>2094–2095</v>
      </c>
    </row>
    <row r="74" spans="12:12" x14ac:dyDescent="0.25">
      <c r="L74" t="str">
        <f t="shared" si="1"/>
        <v>2095–2096</v>
      </c>
    </row>
    <row r="75" spans="12:12" x14ac:dyDescent="0.25">
      <c r="L75" t="str">
        <f t="shared" si="1"/>
        <v>2096–2097</v>
      </c>
    </row>
    <row r="76" spans="12:12" x14ac:dyDescent="0.25">
      <c r="L76" t="str">
        <f t="shared" si="1"/>
        <v>2097–2098</v>
      </c>
    </row>
    <row r="77" spans="12:12" x14ac:dyDescent="0.25">
      <c r="L77" t="str">
        <f t="shared" si="1"/>
        <v>2098–2099</v>
      </c>
    </row>
    <row r="78" spans="12:12" x14ac:dyDescent="0.25">
      <c r="L78" t="str">
        <f t="shared" si="1"/>
        <v>2099–2100</v>
      </c>
    </row>
    <row r="79" spans="12:12" x14ac:dyDescent="0.25">
      <c r="L79" t="str">
        <f t="shared" si="1"/>
        <v>2100–2101</v>
      </c>
    </row>
    <row r="80" spans="12:12" x14ac:dyDescent="0.25">
      <c r="L80" t="str">
        <f t="shared" si="1"/>
        <v>2101–2102</v>
      </c>
    </row>
    <row r="81" spans="12:12" x14ac:dyDescent="0.25">
      <c r="L81" t="str">
        <f t="shared" si="1"/>
        <v>2102–2103</v>
      </c>
    </row>
    <row r="82" spans="12:12" x14ac:dyDescent="0.25">
      <c r="L82" t="str">
        <f t="shared" si="1"/>
        <v>2103–2104</v>
      </c>
    </row>
    <row r="83" spans="12:12" x14ac:dyDescent="0.25">
      <c r="L83" t="str">
        <f t="shared" si="1"/>
        <v>2104–2105</v>
      </c>
    </row>
    <row r="84" spans="12:12" x14ac:dyDescent="0.25">
      <c r="L84" t="str">
        <f t="shared" si="1"/>
        <v>2105–2106</v>
      </c>
    </row>
    <row r="85" spans="12:12" x14ac:dyDescent="0.25">
      <c r="L85" t="str">
        <f t="shared" si="1"/>
        <v>2106–2107</v>
      </c>
    </row>
    <row r="86" spans="12:12" x14ac:dyDescent="0.25">
      <c r="L86" t="str">
        <f t="shared" si="1"/>
        <v>2107–2108</v>
      </c>
    </row>
    <row r="87" spans="12:12" x14ac:dyDescent="0.25">
      <c r="L87" t="str">
        <f t="shared" si="1"/>
        <v>2108–2109</v>
      </c>
    </row>
    <row r="88" spans="12:12" x14ac:dyDescent="0.25">
      <c r="L88" t="str">
        <f t="shared" si="1"/>
        <v>2109–2110</v>
      </c>
    </row>
    <row r="89" spans="12:12" x14ac:dyDescent="0.25">
      <c r="L89" t="str">
        <f t="shared" si="1"/>
        <v>2110–2111</v>
      </c>
    </row>
    <row r="90" spans="12:12" x14ac:dyDescent="0.25">
      <c r="L90" t="str">
        <f t="shared" si="1"/>
        <v>2111–2112</v>
      </c>
    </row>
    <row r="91" spans="12:12" x14ac:dyDescent="0.25">
      <c r="L91" t="str">
        <f t="shared" si="1"/>
        <v>2112–2113</v>
      </c>
    </row>
    <row r="92" spans="12:12" x14ac:dyDescent="0.25">
      <c r="L92" t="str">
        <f t="shared" si="1"/>
        <v>2113–2114</v>
      </c>
    </row>
    <row r="93" spans="12:12" x14ac:dyDescent="0.25">
      <c r="L93" t="str">
        <f t="shared" si="1"/>
        <v>2114–2115</v>
      </c>
    </row>
    <row r="94" spans="12:12" x14ac:dyDescent="0.25">
      <c r="L94" t="str">
        <f t="shared" si="1"/>
        <v>2115–2116</v>
      </c>
    </row>
    <row r="95" spans="12:12" x14ac:dyDescent="0.25">
      <c r="L95" t="str">
        <f t="shared" si="1"/>
        <v>2116–2117</v>
      </c>
    </row>
    <row r="96" spans="12:12" x14ac:dyDescent="0.25">
      <c r="L96" t="str">
        <f t="shared" si="1"/>
        <v>2117–2118</v>
      </c>
    </row>
    <row r="97" spans="12:12" x14ac:dyDescent="0.25">
      <c r="L97" t="str">
        <f t="shared" si="1"/>
        <v>2118–2119</v>
      </c>
    </row>
    <row r="98" spans="12:12" x14ac:dyDescent="0.25">
      <c r="L98" t="str">
        <f t="shared" si="1"/>
        <v>2119–2120</v>
      </c>
    </row>
    <row r="99" spans="12:12" x14ac:dyDescent="0.25">
      <c r="L99" t="str">
        <f t="shared" si="1"/>
        <v>2120–2121</v>
      </c>
    </row>
    <row r="100" spans="12:12" x14ac:dyDescent="0.25">
      <c r="L100" t="str">
        <f t="shared" si="1"/>
        <v>2121–2122</v>
      </c>
    </row>
    <row r="101" spans="12:12" x14ac:dyDescent="0.25">
      <c r="L101" t="str">
        <f t="shared" si="1"/>
        <v>2122–2123</v>
      </c>
    </row>
    <row r="102" spans="12:12" x14ac:dyDescent="0.25">
      <c r="L102" t="str">
        <f t="shared" si="1"/>
        <v>2123–2124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00"/>
  </sheetPr>
  <dimension ref="A1:K654"/>
  <sheetViews>
    <sheetView workbookViewId="0">
      <pane xSplit="1" ySplit="1" topLeftCell="B2" activePane="bottomRight" state="frozen"/>
      <selection activeCell="E17" sqref="E17:F19"/>
      <selection pane="topRight" activeCell="E17" sqref="E17:F19"/>
      <selection pane="bottomLeft" activeCell="E17" sqref="E17:F19"/>
      <selection pane="bottomRight" activeCell="E17" sqref="E17:F19"/>
    </sheetView>
  </sheetViews>
  <sheetFormatPr defaultRowHeight="15" x14ac:dyDescent="0.25"/>
  <cols>
    <col min="1" max="1" width="7.28515625" bestFit="1" customWidth="1"/>
    <col min="2" max="2" width="34.85546875" bestFit="1" customWidth="1"/>
    <col min="3" max="3" width="5.28515625" bestFit="1" customWidth="1"/>
    <col min="4" max="4" width="33.42578125" bestFit="1" customWidth="1"/>
    <col min="5" max="5" width="8.7109375" customWidth="1"/>
    <col min="6" max="9" width="5.28515625" bestFit="1" customWidth="1"/>
    <col min="10" max="10" width="12.28515625" bestFit="1" customWidth="1"/>
    <col min="11" max="11" width="10.5703125" bestFit="1" customWidth="1"/>
  </cols>
  <sheetData>
    <row r="1" spans="1:11" x14ac:dyDescent="0.25">
      <c r="A1" s="7" t="s">
        <v>65</v>
      </c>
      <c r="B1" s="7" t="s">
        <v>66</v>
      </c>
      <c r="C1" s="7" t="s">
        <v>67</v>
      </c>
      <c r="D1" s="7" t="s">
        <v>68</v>
      </c>
      <c r="E1" s="7" t="s">
        <v>69</v>
      </c>
      <c r="F1" s="7" t="s">
        <v>70</v>
      </c>
      <c r="G1" s="7" t="s">
        <v>71</v>
      </c>
      <c r="H1" s="7" t="s">
        <v>72</v>
      </c>
      <c r="I1" s="7" t="s">
        <v>73</v>
      </c>
      <c r="J1" s="7" t="s">
        <v>74</v>
      </c>
      <c r="K1" s="7" t="s">
        <v>75</v>
      </c>
    </row>
    <row r="2" spans="1:11" x14ac:dyDescent="0.25">
      <c r="A2" s="120" t="s">
        <v>76</v>
      </c>
      <c r="B2" s="120" t="s">
        <v>77</v>
      </c>
      <c r="C2" s="120" t="s">
        <v>78</v>
      </c>
      <c r="D2" s="120" t="s">
        <v>77</v>
      </c>
      <c r="E2" s="120" t="s">
        <v>51</v>
      </c>
      <c r="F2" s="120" t="s">
        <v>79</v>
      </c>
      <c r="G2" s="120" t="s">
        <v>80</v>
      </c>
      <c r="H2" s="120" t="s">
        <v>76</v>
      </c>
      <c r="I2" s="120" t="s">
        <v>76</v>
      </c>
      <c r="J2" s="120" t="s">
        <v>81</v>
      </c>
      <c r="K2" s="120" t="s">
        <v>82</v>
      </c>
    </row>
    <row r="3" spans="1:11" x14ac:dyDescent="0.25">
      <c r="A3" s="120" t="s">
        <v>83</v>
      </c>
      <c r="B3" s="120" t="s">
        <v>84</v>
      </c>
      <c r="C3" s="120" t="s">
        <v>85</v>
      </c>
      <c r="D3" s="120" t="s">
        <v>23</v>
      </c>
      <c r="E3" s="120" t="s">
        <v>51</v>
      </c>
      <c r="F3" s="120" t="s">
        <v>76</v>
      </c>
      <c r="G3" s="120" t="s">
        <v>76</v>
      </c>
      <c r="H3" s="120" t="s">
        <v>76</v>
      </c>
      <c r="I3" s="120" t="s">
        <v>76</v>
      </c>
      <c r="J3" s="120" t="s">
        <v>86</v>
      </c>
      <c r="K3" s="120" t="s">
        <v>82</v>
      </c>
    </row>
    <row r="4" spans="1:11" x14ac:dyDescent="0.25">
      <c r="A4" s="120" t="s">
        <v>87</v>
      </c>
      <c r="B4" s="120" t="s">
        <v>88</v>
      </c>
      <c r="C4" s="120" t="s">
        <v>85</v>
      </c>
      <c r="D4" s="120" t="s">
        <v>23</v>
      </c>
      <c r="E4" s="120" t="s">
        <v>51</v>
      </c>
      <c r="F4" s="120" t="s">
        <v>76</v>
      </c>
      <c r="G4" s="120" t="s">
        <v>76</v>
      </c>
      <c r="H4" s="120" t="s">
        <v>76</v>
      </c>
      <c r="I4" s="120" t="s">
        <v>76</v>
      </c>
      <c r="J4" s="120" t="s">
        <v>89</v>
      </c>
      <c r="K4" s="120" t="s">
        <v>82</v>
      </c>
    </row>
    <row r="5" spans="1:11" x14ac:dyDescent="0.25">
      <c r="A5" s="120" t="s">
        <v>90</v>
      </c>
      <c r="B5" s="120" t="s">
        <v>91</v>
      </c>
      <c r="C5" s="120" t="s">
        <v>85</v>
      </c>
      <c r="D5" s="120" t="s">
        <v>23</v>
      </c>
      <c r="E5" s="120" t="s">
        <v>51</v>
      </c>
      <c r="F5" s="120" t="s">
        <v>76</v>
      </c>
      <c r="G5" s="120" t="s">
        <v>76</v>
      </c>
      <c r="H5" s="120" t="s">
        <v>76</v>
      </c>
      <c r="I5" s="120" t="s">
        <v>76</v>
      </c>
      <c r="J5" s="120" t="s">
        <v>89</v>
      </c>
      <c r="K5" s="120" t="s">
        <v>82</v>
      </c>
    </row>
    <row r="6" spans="1:11" x14ac:dyDescent="0.25">
      <c r="A6" s="120" t="s">
        <v>92</v>
      </c>
      <c r="B6" s="120" t="s">
        <v>93</v>
      </c>
      <c r="C6" s="120" t="s">
        <v>85</v>
      </c>
      <c r="D6" s="120" t="s">
        <v>23</v>
      </c>
      <c r="E6" s="120" t="s">
        <v>51</v>
      </c>
      <c r="F6" s="120" t="s">
        <v>76</v>
      </c>
      <c r="G6" s="120" t="s">
        <v>76</v>
      </c>
      <c r="H6" s="120" t="s">
        <v>76</v>
      </c>
      <c r="I6" s="120" t="s">
        <v>76</v>
      </c>
      <c r="J6" s="120" t="s">
        <v>89</v>
      </c>
      <c r="K6" s="120" t="s">
        <v>82</v>
      </c>
    </row>
    <row r="7" spans="1:11" x14ac:dyDescent="0.25">
      <c r="A7" s="120" t="s">
        <v>94</v>
      </c>
      <c r="B7" s="120" t="s">
        <v>95</v>
      </c>
      <c r="C7" s="120" t="s">
        <v>85</v>
      </c>
      <c r="D7" s="120" t="s">
        <v>23</v>
      </c>
      <c r="E7" s="120" t="s">
        <v>51</v>
      </c>
      <c r="F7" s="120" t="s">
        <v>76</v>
      </c>
      <c r="G7" s="120" t="s">
        <v>76</v>
      </c>
      <c r="H7" s="120" t="s">
        <v>76</v>
      </c>
      <c r="I7" s="120" t="s">
        <v>76</v>
      </c>
      <c r="J7" s="120" t="s">
        <v>96</v>
      </c>
      <c r="K7" s="120" t="s">
        <v>82</v>
      </c>
    </row>
    <row r="8" spans="1:11" x14ac:dyDescent="0.25">
      <c r="A8" s="120" t="s">
        <v>97</v>
      </c>
      <c r="B8" s="120" t="s">
        <v>98</v>
      </c>
      <c r="C8" s="120" t="s">
        <v>85</v>
      </c>
      <c r="D8" s="120" t="s">
        <v>23</v>
      </c>
      <c r="E8" s="120" t="s">
        <v>51</v>
      </c>
      <c r="F8" s="120" t="s">
        <v>76</v>
      </c>
      <c r="G8" s="120" t="s">
        <v>76</v>
      </c>
      <c r="H8" s="120" t="s">
        <v>76</v>
      </c>
      <c r="I8" s="120" t="s">
        <v>76</v>
      </c>
      <c r="J8" s="120" t="s">
        <v>96</v>
      </c>
      <c r="K8" s="120" t="s">
        <v>82</v>
      </c>
    </row>
    <row r="9" spans="1:11" x14ac:dyDescent="0.25">
      <c r="A9" s="120" t="s">
        <v>99</v>
      </c>
      <c r="B9" s="120" t="s">
        <v>100</v>
      </c>
      <c r="C9" s="120" t="s">
        <v>85</v>
      </c>
      <c r="D9" s="120" t="s">
        <v>23</v>
      </c>
      <c r="E9" s="120" t="s">
        <v>51</v>
      </c>
      <c r="F9" s="120" t="s">
        <v>76</v>
      </c>
      <c r="G9" s="120" t="s">
        <v>76</v>
      </c>
      <c r="H9" s="120" t="s">
        <v>76</v>
      </c>
      <c r="I9" s="120" t="s">
        <v>76</v>
      </c>
      <c r="J9" s="120" t="s">
        <v>96</v>
      </c>
      <c r="K9" s="120" t="s">
        <v>82</v>
      </c>
    </row>
    <row r="10" spans="1:11" x14ac:dyDescent="0.25">
      <c r="A10" s="120" t="s">
        <v>101</v>
      </c>
      <c r="B10" s="120" t="s">
        <v>102</v>
      </c>
      <c r="C10" s="120" t="s">
        <v>85</v>
      </c>
      <c r="D10" s="120" t="s">
        <v>23</v>
      </c>
      <c r="E10" s="120" t="s">
        <v>51</v>
      </c>
      <c r="F10" s="120" t="s">
        <v>76</v>
      </c>
      <c r="G10" s="120" t="s">
        <v>76</v>
      </c>
      <c r="H10" s="120" t="s">
        <v>76</v>
      </c>
      <c r="I10" s="120" t="s">
        <v>76</v>
      </c>
      <c r="J10" s="120" t="s">
        <v>86</v>
      </c>
      <c r="K10" s="120" t="s">
        <v>82</v>
      </c>
    </row>
    <row r="11" spans="1:11" x14ac:dyDescent="0.25">
      <c r="A11" s="120" t="s">
        <v>103</v>
      </c>
      <c r="B11" s="120" t="s">
        <v>104</v>
      </c>
      <c r="C11" s="120" t="s">
        <v>85</v>
      </c>
      <c r="D11" s="120" t="s">
        <v>23</v>
      </c>
      <c r="E11" s="120" t="s">
        <v>51</v>
      </c>
      <c r="F11" s="120" t="s">
        <v>76</v>
      </c>
      <c r="G11" s="120" t="s">
        <v>76</v>
      </c>
      <c r="H11" s="120" t="s">
        <v>76</v>
      </c>
      <c r="I11" s="120" t="s">
        <v>76</v>
      </c>
      <c r="J11" s="120" t="s">
        <v>89</v>
      </c>
      <c r="K11" s="120" t="s">
        <v>82</v>
      </c>
    </row>
    <row r="12" spans="1:11" x14ac:dyDescent="0.25">
      <c r="A12" s="120" t="s">
        <v>105</v>
      </c>
      <c r="B12" s="120" t="s">
        <v>106</v>
      </c>
      <c r="C12" s="120" t="s">
        <v>85</v>
      </c>
      <c r="D12" s="120" t="s">
        <v>23</v>
      </c>
      <c r="E12" s="120" t="s">
        <v>51</v>
      </c>
      <c r="F12" s="120" t="s">
        <v>76</v>
      </c>
      <c r="G12" s="120" t="s">
        <v>76</v>
      </c>
      <c r="H12" s="120" t="s">
        <v>76</v>
      </c>
      <c r="I12" s="120" t="s">
        <v>76</v>
      </c>
      <c r="J12" s="120" t="s">
        <v>81</v>
      </c>
      <c r="K12" s="120" t="s">
        <v>82</v>
      </c>
    </row>
    <row r="13" spans="1:11" x14ac:dyDescent="0.25">
      <c r="A13" s="120" t="s">
        <v>107</v>
      </c>
      <c r="B13" s="120" t="s">
        <v>108</v>
      </c>
      <c r="C13" s="120" t="s">
        <v>85</v>
      </c>
      <c r="D13" s="120" t="s">
        <v>23</v>
      </c>
      <c r="E13" s="120" t="s">
        <v>51</v>
      </c>
      <c r="F13" s="120" t="s">
        <v>76</v>
      </c>
      <c r="G13" s="120" t="s">
        <v>76</v>
      </c>
      <c r="H13" s="120" t="s">
        <v>76</v>
      </c>
      <c r="I13" s="120" t="s">
        <v>76</v>
      </c>
      <c r="J13" s="120" t="s">
        <v>89</v>
      </c>
      <c r="K13" s="120" t="s">
        <v>109</v>
      </c>
    </row>
    <row r="14" spans="1:11" x14ac:dyDescent="0.25">
      <c r="A14" s="120" t="s">
        <v>110</v>
      </c>
      <c r="B14" s="120" t="s">
        <v>111</v>
      </c>
      <c r="C14" s="120" t="s">
        <v>85</v>
      </c>
      <c r="D14" s="120" t="s">
        <v>23</v>
      </c>
      <c r="E14" s="120" t="s">
        <v>51</v>
      </c>
      <c r="F14" s="120" t="s">
        <v>76</v>
      </c>
      <c r="G14" s="120" t="s">
        <v>76</v>
      </c>
      <c r="H14" s="120" t="s">
        <v>76</v>
      </c>
      <c r="I14" s="120" t="s">
        <v>76</v>
      </c>
      <c r="J14" s="120" t="s">
        <v>89</v>
      </c>
      <c r="K14" s="120" t="s">
        <v>109</v>
      </c>
    </row>
    <row r="15" spans="1:11" x14ac:dyDescent="0.25">
      <c r="A15" s="120" t="s">
        <v>112</v>
      </c>
      <c r="B15" s="120" t="s">
        <v>113</v>
      </c>
      <c r="C15" s="120" t="s">
        <v>85</v>
      </c>
      <c r="D15" s="120" t="s">
        <v>23</v>
      </c>
      <c r="E15" s="120" t="s">
        <v>51</v>
      </c>
      <c r="F15" s="120" t="s">
        <v>76</v>
      </c>
      <c r="G15" s="120" t="s">
        <v>76</v>
      </c>
      <c r="H15" s="120" t="s">
        <v>76</v>
      </c>
      <c r="I15" s="120" t="s">
        <v>76</v>
      </c>
      <c r="J15" s="120" t="s">
        <v>89</v>
      </c>
      <c r="K15" s="120" t="s">
        <v>82</v>
      </c>
    </row>
    <row r="16" spans="1:11" x14ac:dyDescent="0.25">
      <c r="A16" s="120" t="s">
        <v>114</v>
      </c>
      <c r="B16" s="120" t="s">
        <v>115</v>
      </c>
      <c r="C16" s="120" t="s">
        <v>85</v>
      </c>
      <c r="D16" s="120" t="s">
        <v>23</v>
      </c>
      <c r="E16" s="120" t="s">
        <v>51</v>
      </c>
      <c r="F16" s="120" t="s">
        <v>76</v>
      </c>
      <c r="G16" s="120" t="s">
        <v>76</v>
      </c>
      <c r="H16" s="120" t="s">
        <v>76</v>
      </c>
      <c r="I16" s="120" t="s">
        <v>76</v>
      </c>
      <c r="J16" s="120" t="s">
        <v>116</v>
      </c>
      <c r="K16" s="120" t="s">
        <v>82</v>
      </c>
    </row>
    <row r="17" spans="1:11" x14ac:dyDescent="0.25">
      <c r="A17" s="120" t="s">
        <v>117</v>
      </c>
      <c r="B17" s="120" t="s">
        <v>118</v>
      </c>
      <c r="C17" s="120" t="s">
        <v>85</v>
      </c>
      <c r="D17" s="120" t="s">
        <v>23</v>
      </c>
      <c r="E17" s="120" t="s">
        <v>51</v>
      </c>
      <c r="F17" s="120" t="s">
        <v>76</v>
      </c>
      <c r="G17" s="120" t="s">
        <v>76</v>
      </c>
      <c r="H17" s="120" t="s">
        <v>76</v>
      </c>
      <c r="I17" s="120" t="s">
        <v>76</v>
      </c>
      <c r="J17" s="120" t="s">
        <v>81</v>
      </c>
      <c r="K17" s="120" t="s">
        <v>82</v>
      </c>
    </row>
    <row r="18" spans="1:11" x14ac:dyDescent="0.25">
      <c r="A18" s="120" t="s">
        <v>119</v>
      </c>
      <c r="B18" s="120" t="s">
        <v>120</v>
      </c>
      <c r="C18" s="120" t="s">
        <v>85</v>
      </c>
      <c r="D18" s="120" t="s">
        <v>23</v>
      </c>
      <c r="E18" s="120" t="s">
        <v>51</v>
      </c>
      <c r="F18" s="120" t="s">
        <v>76</v>
      </c>
      <c r="G18" s="120" t="s">
        <v>76</v>
      </c>
      <c r="H18" s="120" t="s">
        <v>76</v>
      </c>
      <c r="I18" s="120" t="s">
        <v>76</v>
      </c>
      <c r="J18" s="120" t="s">
        <v>81</v>
      </c>
      <c r="K18" s="120" t="s">
        <v>82</v>
      </c>
    </row>
    <row r="19" spans="1:11" x14ac:dyDescent="0.25">
      <c r="A19" s="120" t="s">
        <v>121</v>
      </c>
      <c r="B19" s="120" t="s">
        <v>122</v>
      </c>
      <c r="C19" s="120" t="s">
        <v>85</v>
      </c>
      <c r="D19" s="120" t="s">
        <v>23</v>
      </c>
      <c r="E19" s="120" t="s">
        <v>51</v>
      </c>
      <c r="F19" s="120" t="s">
        <v>76</v>
      </c>
      <c r="G19" s="120" t="s">
        <v>76</v>
      </c>
      <c r="H19" s="120" t="s">
        <v>76</v>
      </c>
      <c r="I19" s="120" t="s">
        <v>76</v>
      </c>
      <c r="J19" s="120" t="s">
        <v>81</v>
      </c>
      <c r="K19" s="120" t="s">
        <v>82</v>
      </c>
    </row>
    <row r="20" spans="1:11" x14ac:dyDescent="0.25">
      <c r="A20" s="120" t="s">
        <v>123</v>
      </c>
      <c r="B20" s="120" t="s">
        <v>124</v>
      </c>
      <c r="C20" s="120" t="s">
        <v>85</v>
      </c>
      <c r="D20" s="120" t="s">
        <v>23</v>
      </c>
      <c r="E20" s="120" t="s">
        <v>51</v>
      </c>
      <c r="F20" s="120" t="s">
        <v>76</v>
      </c>
      <c r="G20" s="120" t="s">
        <v>76</v>
      </c>
      <c r="H20" s="120" t="s">
        <v>76</v>
      </c>
      <c r="I20" s="120" t="s">
        <v>76</v>
      </c>
      <c r="J20" s="120" t="s">
        <v>86</v>
      </c>
      <c r="K20" s="120" t="s">
        <v>82</v>
      </c>
    </row>
    <row r="21" spans="1:11" x14ac:dyDescent="0.25">
      <c r="A21" s="120" t="s">
        <v>125</v>
      </c>
      <c r="B21" s="120" t="s">
        <v>126</v>
      </c>
      <c r="C21" s="120" t="s">
        <v>85</v>
      </c>
      <c r="D21" s="120" t="s">
        <v>23</v>
      </c>
      <c r="E21" s="120" t="s">
        <v>51</v>
      </c>
      <c r="F21" s="120" t="s">
        <v>76</v>
      </c>
      <c r="G21" s="120" t="s">
        <v>76</v>
      </c>
      <c r="H21" s="120" t="s">
        <v>76</v>
      </c>
      <c r="I21" s="120" t="s">
        <v>76</v>
      </c>
      <c r="J21" s="120" t="s">
        <v>127</v>
      </c>
      <c r="K21" s="120" t="s">
        <v>82</v>
      </c>
    </row>
    <row r="22" spans="1:11" x14ac:dyDescent="0.25">
      <c r="A22" s="120" t="s">
        <v>128</v>
      </c>
      <c r="B22" s="120" t="s">
        <v>129</v>
      </c>
      <c r="C22" s="120" t="s">
        <v>85</v>
      </c>
      <c r="D22" s="120" t="s">
        <v>23</v>
      </c>
      <c r="E22" s="120" t="s">
        <v>51</v>
      </c>
      <c r="F22" s="120" t="s">
        <v>76</v>
      </c>
      <c r="G22" s="120" t="s">
        <v>76</v>
      </c>
      <c r="H22" s="120" t="s">
        <v>76</v>
      </c>
      <c r="I22" s="120" t="s">
        <v>76</v>
      </c>
      <c r="J22" s="120" t="s">
        <v>130</v>
      </c>
      <c r="K22" s="120" t="s">
        <v>82</v>
      </c>
    </row>
    <row r="23" spans="1:11" x14ac:dyDescent="0.25">
      <c r="A23" s="120" t="s">
        <v>131</v>
      </c>
      <c r="B23" s="120" t="s">
        <v>132</v>
      </c>
      <c r="C23" s="120" t="s">
        <v>85</v>
      </c>
      <c r="D23" s="120" t="s">
        <v>23</v>
      </c>
      <c r="E23" s="120" t="s">
        <v>51</v>
      </c>
      <c r="F23" s="120" t="s">
        <v>76</v>
      </c>
      <c r="G23" s="120" t="s">
        <v>76</v>
      </c>
      <c r="H23" s="120" t="s">
        <v>76</v>
      </c>
      <c r="I23" s="120" t="s">
        <v>76</v>
      </c>
      <c r="J23" s="120" t="s">
        <v>81</v>
      </c>
      <c r="K23" s="120" t="s">
        <v>82</v>
      </c>
    </row>
    <row r="24" spans="1:11" x14ac:dyDescent="0.25">
      <c r="A24" s="120" t="s">
        <v>133</v>
      </c>
      <c r="B24" s="120" t="s">
        <v>134</v>
      </c>
      <c r="C24" s="120" t="s">
        <v>85</v>
      </c>
      <c r="D24" s="120" t="s">
        <v>23</v>
      </c>
      <c r="E24" s="120" t="s">
        <v>51</v>
      </c>
      <c r="F24" s="120" t="s">
        <v>76</v>
      </c>
      <c r="G24" s="120" t="s">
        <v>76</v>
      </c>
      <c r="H24" s="120" t="s">
        <v>76</v>
      </c>
      <c r="I24" s="120" t="s">
        <v>76</v>
      </c>
      <c r="J24" s="120" t="s">
        <v>86</v>
      </c>
      <c r="K24" s="120" t="s">
        <v>82</v>
      </c>
    </row>
    <row r="25" spans="1:11" x14ac:dyDescent="0.25">
      <c r="A25" s="120" t="s">
        <v>135</v>
      </c>
      <c r="B25" s="120" t="s">
        <v>136</v>
      </c>
      <c r="C25" s="120" t="s">
        <v>85</v>
      </c>
      <c r="D25" s="120" t="s">
        <v>23</v>
      </c>
      <c r="E25" s="120" t="s">
        <v>51</v>
      </c>
      <c r="F25" s="120" t="s">
        <v>76</v>
      </c>
      <c r="G25" s="120" t="s">
        <v>76</v>
      </c>
      <c r="H25" s="120" t="s">
        <v>76</v>
      </c>
      <c r="I25" s="120" t="s">
        <v>76</v>
      </c>
      <c r="J25" s="120" t="s">
        <v>81</v>
      </c>
      <c r="K25" s="120" t="s">
        <v>82</v>
      </c>
    </row>
    <row r="26" spans="1:11" x14ac:dyDescent="0.25">
      <c r="A26" s="120" t="s">
        <v>137</v>
      </c>
      <c r="B26" s="120" t="s">
        <v>138</v>
      </c>
      <c r="C26" s="120" t="s">
        <v>85</v>
      </c>
      <c r="D26" s="120" t="s">
        <v>23</v>
      </c>
      <c r="E26" s="120" t="s">
        <v>51</v>
      </c>
      <c r="F26" s="120" t="s">
        <v>76</v>
      </c>
      <c r="G26" s="120" t="s">
        <v>76</v>
      </c>
      <c r="H26" s="120" t="s">
        <v>76</v>
      </c>
      <c r="I26" s="120" t="s">
        <v>76</v>
      </c>
      <c r="J26" s="120" t="s">
        <v>86</v>
      </c>
      <c r="K26" s="120" t="s">
        <v>82</v>
      </c>
    </row>
    <row r="27" spans="1:11" x14ac:dyDescent="0.25">
      <c r="A27" s="120" t="s">
        <v>139</v>
      </c>
      <c r="B27" s="120" t="s">
        <v>140</v>
      </c>
      <c r="C27" s="120" t="s">
        <v>85</v>
      </c>
      <c r="D27" s="120" t="s">
        <v>23</v>
      </c>
      <c r="E27" s="120" t="s">
        <v>51</v>
      </c>
      <c r="F27" s="120" t="s">
        <v>76</v>
      </c>
      <c r="G27" s="120" t="s">
        <v>76</v>
      </c>
      <c r="H27" s="120" t="s">
        <v>76</v>
      </c>
      <c r="I27" s="120" t="s">
        <v>76</v>
      </c>
      <c r="J27" s="120" t="s">
        <v>81</v>
      </c>
      <c r="K27" s="120" t="s">
        <v>82</v>
      </c>
    </row>
    <row r="28" spans="1:11" x14ac:dyDescent="0.25">
      <c r="A28" s="120" t="s">
        <v>141</v>
      </c>
      <c r="B28" s="120" t="s">
        <v>142</v>
      </c>
      <c r="C28" s="120" t="s">
        <v>85</v>
      </c>
      <c r="D28" s="120" t="s">
        <v>23</v>
      </c>
      <c r="E28" s="120" t="s">
        <v>51</v>
      </c>
      <c r="F28" s="120" t="s">
        <v>76</v>
      </c>
      <c r="G28" s="120" t="s">
        <v>76</v>
      </c>
      <c r="H28" s="120" t="s">
        <v>76</v>
      </c>
      <c r="I28" s="120" t="s">
        <v>76</v>
      </c>
      <c r="J28" s="120" t="s">
        <v>81</v>
      </c>
      <c r="K28" s="120" t="s">
        <v>82</v>
      </c>
    </row>
    <row r="29" spans="1:11" x14ac:dyDescent="0.25">
      <c r="A29" s="120" t="s">
        <v>143</v>
      </c>
      <c r="B29" s="120" t="s">
        <v>144</v>
      </c>
      <c r="C29" s="120" t="s">
        <v>85</v>
      </c>
      <c r="D29" s="120" t="s">
        <v>23</v>
      </c>
      <c r="E29" s="120" t="s">
        <v>51</v>
      </c>
      <c r="F29" s="120" t="s">
        <v>76</v>
      </c>
      <c r="G29" s="120" t="s">
        <v>76</v>
      </c>
      <c r="H29" s="120" t="s">
        <v>76</v>
      </c>
      <c r="I29" s="120" t="s">
        <v>76</v>
      </c>
      <c r="J29" s="120" t="s">
        <v>86</v>
      </c>
      <c r="K29" s="120" t="s">
        <v>82</v>
      </c>
    </row>
    <row r="30" spans="1:11" x14ac:dyDescent="0.25">
      <c r="A30" s="120" t="s">
        <v>145</v>
      </c>
      <c r="B30" s="120" t="s">
        <v>146</v>
      </c>
      <c r="C30" s="120" t="s">
        <v>85</v>
      </c>
      <c r="D30" s="120" t="s">
        <v>23</v>
      </c>
      <c r="E30" s="120" t="s">
        <v>51</v>
      </c>
      <c r="F30" s="120" t="s">
        <v>76</v>
      </c>
      <c r="G30" s="120" t="s">
        <v>76</v>
      </c>
      <c r="H30" s="120" t="s">
        <v>76</v>
      </c>
      <c r="I30" s="120" t="s">
        <v>76</v>
      </c>
      <c r="J30" s="120" t="s">
        <v>86</v>
      </c>
      <c r="K30" s="120" t="s">
        <v>82</v>
      </c>
    </row>
    <row r="31" spans="1:11" x14ac:dyDescent="0.25">
      <c r="A31" s="120" t="s">
        <v>147</v>
      </c>
      <c r="B31" s="120" t="s">
        <v>148</v>
      </c>
      <c r="C31" s="120" t="s">
        <v>85</v>
      </c>
      <c r="D31" s="120" t="s">
        <v>23</v>
      </c>
      <c r="E31" s="120" t="s">
        <v>51</v>
      </c>
      <c r="F31" s="120" t="s">
        <v>76</v>
      </c>
      <c r="G31" s="120" t="s">
        <v>76</v>
      </c>
      <c r="H31" s="120" t="s">
        <v>76</v>
      </c>
      <c r="I31" s="120" t="s">
        <v>76</v>
      </c>
      <c r="J31" s="120" t="s">
        <v>86</v>
      </c>
      <c r="K31" s="120" t="s">
        <v>82</v>
      </c>
    </row>
    <row r="32" spans="1:11" x14ac:dyDescent="0.25">
      <c r="A32" s="120" t="s">
        <v>149</v>
      </c>
      <c r="B32" s="120" t="s">
        <v>150</v>
      </c>
      <c r="C32" s="120" t="s">
        <v>85</v>
      </c>
      <c r="D32" s="120" t="s">
        <v>23</v>
      </c>
      <c r="E32" s="120" t="s">
        <v>51</v>
      </c>
      <c r="F32" s="120" t="s">
        <v>76</v>
      </c>
      <c r="G32" s="120" t="s">
        <v>76</v>
      </c>
      <c r="H32" s="120" t="s">
        <v>76</v>
      </c>
      <c r="I32" s="120" t="s">
        <v>76</v>
      </c>
      <c r="J32" s="120" t="s">
        <v>86</v>
      </c>
      <c r="K32" s="120" t="s">
        <v>82</v>
      </c>
    </row>
    <row r="33" spans="1:11" x14ac:dyDescent="0.25">
      <c r="A33" s="120" t="s">
        <v>151</v>
      </c>
      <c r="B33" s="120" t="s">
        <v>152</v>
      </c>
      <c r="C33" s="120" t="s">
        <v>85</v>
      </c>
      <c r="D33" s="120" t="s">
        <v>23</v>
      </c>
      <c r="E33" s="120" t="s">
        <v>51</v>
      </c>
      <c r="F33" s="120" t="s">
        <v>76</v>
      </c>
      <c r="G33" s="120" t="s">
        <v>76</v>
      </c>
      <c r="H33" s="120" t="s">
        <v>76</v>
      </c>
      <c r="I33" s="120" t="s">
        <v>76</v>
      </c>
      <c r="J33" s="120" t="s">
        <v>86</v>
      </c>
      <c r="K33" s="120" t="s">
        <v>82</v>
      </c>
    </row>
    <row r="34" spans="1:11" x14ac:dyDescent="0.25">
      <c r="A34" s="120" t="s">
        <v>153</v>
      </c>
      <c r="B34" s="120" t="s">
        <v>154</v>
      </c>
      <c r="C34" s="120" t="s">
        <v>85</v>
      </c>
      <c r="D34" s="120" t="s">
        <v>23</v>
      </c>
      <c r="E34" s="120" t="s">
        <v>51</v>
      </c>
      <c r="F34" s="120" t="s">
        <v>76</v>
      </c>
      <c r="G34" s="120" t="s">
        <v>76</v>
      </c>
      <c r="H34" s="120" t="s">
        <v>76</v>
      </c>
      <c r="I34" s="120" t="s">
        <v>76</v>
      </c>
      <c r="J34" s="120" t="s">
        <v>89</v>
      </c>
      <c r="K34" s="120" t="s">
        <v>82</v>
      </c>
    </row>
    <row r="35" spans="1:11" x14ac:dyDescent="0.25">
      <c r="A35" s="120" t="s">
        <v>155</v>
      </c>
      <c r="B35" s="120" t="s">
        <v>156</v>
      </c>
      <c r="C35" s="120" t="s">
        <v>85</v>
      </c>
      <c r="D35" s="120" t="s">
        <v>23</v>
      </c>
      <c r="E35" s="120" t="s">
        <v>51</v>
      </c>
      <c r="F35" s="120" t="s">
        <v>76</v>
      </c>
      <c r="G35" s="120" t="s">
        <v>76</v>
      </c>
      <c r="H35" s="120" t="s">
        <v>76</v>
      </c>
      <c r="I35" s="120" t="s">
        <v>76</v>
      </c>
      <c r="J35" s="120" t="s">
        <v>96</v>
      </c>
      <c r="K35" s="120" t="s">
        <v>82</v>
      </c>
    </row>
    <row r="36" spans="1:11" x14ac:dyDescent="0.25">
      <c r="A36" s="120" t="s">
        <v>157</v>
      </c>
      <c r="B36" s="120" t="s">
        <v>158</v>
      </c>
      <c r="C36" s="120" t="s">
        <v>85</v>
      </c>
      <c r="D36" s="120" t="s">
        <v>159</v>
      </c>
      <c r="E36" s="120" t="s">
        <v>51</v>
      </c>
      <c r="F36" s="120" t="s">
        <v>76</v>
      </c>
      <c r="G36" s="120" t="s">
        <v>76</v>
      </c>
      <c r="H36" s="120" t="s">
        <v>76</v>
      </c>
      <c r="I36" s="120" t="s">
        <v>76</v>
      </c>
      <c r="J36" s="120" t="s">
        <v>160</v>
      </c>
      <c r="K36" s="120" t="s">
        <v>82</v>
      </c>
    </row>
    <row r="37" spans="1:11" x14ac:dyDescent="0.25">
      <c r="A37" s="120" t="s">
        <v>161</v>
      </c>
      <c r="B37" s="120" t="s">
        <v>162</v>
      </c>
      <c r="C37" s="120" t="s">
        <v>85</v>
      </c>
      <c r="D37" s="120" t="s">
        <v>23</v>
      </c>
      <c r="E37" s="120" t="s">
        <v>51</v>
      </c>
      <c r="F37" s="120" t="s">
        <v>76</v>
      </c>
      <c r="G37" s="120" t="s">
        <v>76</v>
      </c>
      <c r="H37" s="120" t="s">
        <v>76</v>
      </c>
      <c r="I37" s="120" t="s">
        <v>76</v>
      </c>
      <c r="J37" s="120" t="s">
        <v>163</v>
      </c>
      <c r="K37" s="120" t="s">
        <v>82</v>
      </c>
    </row>
    <row r="38" spans="1:11" x14ac:dyDescent="0.25">
      <c r="A38" s="120" t="s">
        <v>164</v>
      </c>
      <c r="B38" s="120" t="s">
        <v>165</v>
      </c>
      <c r="C38" s="120" t="s">
        <v>85</v>
      </c>
      <c r="D38" s="120" t="s">
        <v>23</v>
      </c>
      <c r="E38" s="120" t="s">
        <v>51</v>
      </c>
      <c r="F38" s="120" t="s">
        <v>76</v>
      </c>
      <c r="G38" s="120" t="s">
        <v>76</v>
      </c>
      <c r="H38" s="120" t="s">
        <v>76</v>
      </c>
      <c r="I38" s="120" t="s">
        <v>76</v>
      </c>
      <c r="J38" s="120" t="s">
        <v>166</v>
      </c>
      <c r="K38" s="120" t="s">
        <v>82</v>
      </c>
    </row>
    <row r="39" spans="1:11" x14ac:dyDescent="0.25">
      <c r="A39" s="120" t="s">
        <v>167</v>
      </c>
      <c r="B39" s="120" t="s">
        <v>168</v>
      </c>
      <c r="C39" s="120" t="s">
        <v>169</v>
      </c>
      <c r="D39" s="120" t="s">
        <v>170</v>
      </c>
      <c r="E39" s="120" t="s">
        <v>51</v>
      </c>
      <c r="F39" s="120" t="s">
        <v>76</v>
      </c>
      <c r="G39" s="120" t="s">
        <v>76</v>
      </c>
      <c r="H39" s="120" t="s">
        <v>76</v>
      </c>
      <c r="I39" s="120" t="s">
        <v>76</v>
      </c>
      <c r="J39" s="120" t="s">
        <v>171</v>
      </c>
      <c r="K39" s="120" t="s">
        <v>82</v>
      </c>
    </row>
    <row r="40" spans="1:11" x14ac:dyDescent="0.25">
      <c r="A40" s="120" t="s">
        <v>172</v>
      </c>
      <c r="B40" s="120" t="s">
        <v>173</v>
      </c>
      <c r="C40" s="120" t="s">
        <v>174</v>
      </c>
      <c r="D40" s="120" t="s">
        <v>24</v>
      </c>
      <c r="E40" s="120" t="s">
        <v>51</v>
      </c>
      <c r="F40" s="120" t="s">
        <v>76</v>
      </c>
      <c r="G40" s="120" t="s">
        <v>76</v>
      </c>
      <c r="H40" s="120" t="s">
        <v>76</v>
      </c>
      <c r="I40" s="120" t="s">
        <v>76</v>
      </c>
      <c r="J40" s="120" t="s">
        <v>171</v>
      </c>
      <c r="K40" s="120" t="s">
        <v>82</v>
      </c>
    </row>
    <row r="41" spans="1:11" x14ac:dyDescent="0.25">
      <c r="A41" s="120" t="s">
        <v>175</v>
      </c>
      <c r="B41" s="120" t="s">
        <v>176</v>
      </c>
      <c r="C41" s="120" t="s">
        <v>177</v>
      </c>
      <c r="D41" s="120" t="s">
        <v>178</v>
      </c>
      <c r="E41" s="120" t="s">
        <v>51</v>
      </c>
      <c r="F41" s="120" t="s">
        <v>76</v>
      </c>
      <c r="G41" s="120" t="s">
        <v>76</v>
      </c>
      <c r="H41" s="120" t="s">
        <v>76</v>
      </c>
      <c r="I41" s="120" t="s">
        <v>76</v>
      </c>
      <c r="J41" s="120" t="s">
        <v>160</v>
      </c>
      <c r="K41" s="120" t="s">
        <v>82</v>
      </c>
    </row>
    <row r="42" spans="1:11" x14ac:dyDescent="0.25">
      <c r="A42" s="120" t="s">
        <v>179</v>
      </c>
      <c r="B42" s="120" t="s">
        <v>180</v>
      </c>
      <c r="C42" s="120" t="s">
        <v>177</v>
      </c>
      <c r="D42" s="120" t="s">
        <v>178</v>
      </c>
      <c r="E42" s="120" t="s">
        <v>51</v>
      </c>
      <c r="F42" s="120" t="s">
        <v>76</v>
      </c>
      <c r="G42" s="120" t="s">
        <v>76</v>
      </c>
      <c r="H42" s="120" t="s">
        <v>76</v>
      </c>
      <c r="I42" s="120" t="s">
        <v>76</v>
      </c>
      <c r="J42" s="120" t="s">
        <v>160</v>
      </c>
      <c r="K42" s="120" t="s">
        <v>82</v>
      </c>
    </row>
    <row r="43" spans="1:11" x14ac:dyDescent="0.25">
      <c r="A43" s="120" t="s">
        <v>181</v>
      </c>
      <c r="B43" s="120" t="s">
        <v>182</v>
      </c>
      <c r="C43" s="120" t="s">
        <v>183</v>
      </c>
      <c r="D43" s="120" t="s">
        <v>25</v>
      </c>
      <c r="E43" s="120" t="s">
        <v>51</v>
      </c>
      <c r="F43" s="120" t="s">
        <v>76</v>
      </c>
      <c r="G43" s="120" t="s">
        <v>76</v>
      </c>
      <c r="H43" s="120" t="s">
        <v>76</v>
      </c>
      <c r="I43" s="120" t="s">
        <v>76</v>
      </c>
      <c r="J43" s="120" t="s">
        <v>184</v>
      </c>
      <c r="K43" s="120" t="s">
        <v>185</v>
      </c>
    </row>
    <row r="44" spans="1:11" x14ac:dyDescent="0.25">
      <c r="A44" s="120" t="s">
        <v>186</v>
      </c>
      <c r="B44" s="120" t="s">
        <v>187</v>
      </c>
      <c r="C44" s="120" t="s">
        <v>188</v>
      </c>
      <c r="D44" s="120" t="s">
        <v>189</v>
      </c>
      <c r="E44" s="120" t="s">
        <v>51</v>
      </c>
      <c r="F44" s="120" t="s">
        <v>76</v>
      </c>
      <c r="G44" s="120" t="s">
        <v>76</v>
      </c>
      <c r="H44" s="120" t="s">
        <v>76</v>
      </c>
      <c r="I44" s="120" t="s">
        <v>76</v>
      </c>
      <c r="J44" s="120" t="s">
        <v>160</v>
      </c>
      <c r="K44" s="120" t="s">
        <v>185</v>
      </c>
    </row>
    <row r="45" spans="1:11" x14ac:dyDescent="0.25">
      <c r="A45" s="120" t="s">
        <v>190</v>
      </c>
      <c r="B45" s="120" t="s">
        <v>191</v>
      </c>
      <c r="C45" s="120" t="s">
        <v>85</v>
      </c>
      <c r="D45" s="120" t="s">
        <v>23</v>
      </c>
      <c r="E45" s="120" t="s">
        <v>51</v>
      </c>
      <c r="F45" s="120" t="s">
        <v>76</v>
      </c>
      <c r="G45" s="120" t="s">
        <v>76</v>
      </c>
      <c r="H45" s="120" t="s">
        <v>76</v>
      </c>
      <c r="I45" s="120" t="s">
        <v>76</v>
      </c>
      <c r="J45" s="120" t="s">
        <v>127</v>
      </c>
      <c r="K45" s="120" t="s">
        <v>82</v>
      </c>
    </row>
    <row r="46" spans="1:11" x14ac:dyDescent="0.25">
      <c r="A46" s="120" t="s">
        <v>192</v>
      </c>
      <c r="B46" s="120" t="s">
        <v>193</v>
      </c>
      <c r="C46" s="120" t="s">
        <v>85</v>
      </c>
      <c r="D46" s="120" t="s">
        <v>23</v>
      </c>
      <c r="E46" s="120" t="s">
        <v>51</v>
      </c>
      <c r="F46" s="120" t="s">
        <v>76</v>
      </c>
      <c r="G46" s="120" t="s">
        <v>76</v>
      </c>
      <c r="H46" s="120" t="s">
        <v>76</v>
      </c>
      <c r="I46" s="120" t="s">
        <v>76</v>
      </c>
      <c r="J46" s="120" t="s">
        <v>194</v>
      </c>
      <c r="K46" s="120" t="s">
        <v>82</v>
      </c>
    </row>
    <row r="47" spans="1:11" x14ac:dyDescent="0.25">
      <c r="A47" s="120" t="s">
        <v>195</v>
      </c>
      <c r="B47" s="120" t="s">
        <v>196</v>
      </c>
      <c r="C47" s="120" t="s">
        <v>183</v>
      </c>
      <c r="D47" s="120" t="s">
        <v>25</v>
      </c>
      <c r="E47" s="120" t="s">
        <v>51</v>
      </c>
      <c r="F47" s="120" t="s">
        <v>76</v>
      </c>
      <c r="G47" s="120" t="s">
        <v>76</v>
      </c>
      <c r="H47" s="120" t="s">
        <v>76</v>
      </c>
      <c r="I47" s="120" t="s">
        <v>76</v>
      </c>
      <c r="J47" s="120" t="s">
        <v>184</v>
      </c>
      <c r="K47" s="120" t="s">
        <v>82</v>
      </c>
    </row>
    <row r="48" spans="1:11" x14ac:dyDescent="0.25">
      <c r="A48" s="120" t="s">
        <v>197</v>
      </c>
      <c r="B48" s="120" t="s">
        <v>198</v>
      </c>
      <c r="C48" s="120" t="s">
        <v>199</v>
      </c>
      <c r="D48" s="120" t="s">
        <v>200</v>
      </c>
      <c r="E48" s="120" t="s">
        <v>51</v>
      </c>
      <c r="F48" s="120" t="s">
        <v>76</v>
      </c>
      <c r="G48" s="120" t="s">
        <v>76</v>
      </c>
      <c r="H48" s="120" t="s">
        <v>76</v>
      </c>
      <c r="I48" s="120" t="s">
        <v>76</v>
      </c>
      <c r="J48" s="120" t="s">
        <v>160</v>
      </c>
      <c r="K48" s="120" t="s">
        <v>82</v>
      </c>
    </row>
    <row r="49" spans="1:11" x14ac:dyDescent="0.25">
      <c r="A49" s="120" t="s">
        <v>201</v>
      </c>
      <c r="B49" s="120" t="s">
        <v>202</v>
      </c>
      <c r="C49" s="120" t="s">
        <v>177</v>
      </c>
      <c r="D49" s="120" t="s">
        <v>178</v>
      </c>
      <c r="E49" s="120" t="s">
        <v>51</v>
      </c>
      <c r="F49" s="120" t="s">
        <v>76</v>
      </c>
      <c r="G49" s="120" t="s">
        <v>76</v>
      </c>
      <c r="H49" s="120" t="s">
        <v>76</v>
      </c>
      <c r="I49" s="120" t="s">
        <v>76</v>
      </c>
      <c r="J49" s="120" t="s">
        <v>160</v>
      </c>
      <c r="K49" s="120" t="s">
        <v>82</v>
      </c>
    </row>
    <row r="50" spans="1:11" x14ac:dyDescent="0.25">
      <c r="A50" s="120" t="s">
        <v>203</v>
      </c>
      <c r="B50" s="120" t="s">
        <v>204</v>
      </c>
      <c r="C50" s="120" t="s">
        <v>85</v>
      </c>
      <c r="D50" s="120" t="s">
        <v>23</v>
      </c>
      <c r="E50" s="120" t="s">
        <v>51</v>
      </c>
      <c r="F50" s="120" t="s">
        <v>76</v>
      </c>
      <c r="G50" s="120" t="s">
        <v>76</v>
      </c>
      <c r="H50" s="120" t="s">
        <v>76</v>
      </c>
      <c r="I50" s="120" t="s">
        <v>76</v>
      </c>
      <c r="J50" s="120" t="s">
        <v>86</v>
      </c>
      <c r="K50" s="120" t="s">
        <v>82</v>
      </c>
    </row>
    <row r="51" spans="1:11" x14ac:dyDescent="0.25">
      <c r="A51" s="120" t="s">
        <v>205</v>
      </c>
      <c r="B51" s="120" t="s">
        <v>206</v>
      </c>
      <c r="C51" s="120" t="s">
        <v>85</v>
      </c>
      <c r="D51" s="120" t="s">
        <v>23</v>
      </c>
      <c r="E51" s="120" t="s">
        <v>51</v>
      </c>
      <c r="F51" s="120" t="s">
        <v>76</v>
      </c>
      <c r="G51" s="120" t="s">
        <v>76</v>
      </c>
      <c r="H51" s="120" t="s">
        <v>76</v>
      </c>
      <c r="I51" s="120" t="s">
        <v>76</v>
      </c>
      <c r="J51" s="120" t="s">
        <v>86</v>
      </c>
      <c r="K51" s="120" t="s">
        <v>82</v>
      </c>
    </row>
    <row r="52" spans="1:11" x14ac:dyDescent="0.25">
      <c r="A52" s="120" t="s">
        <v>207</v>
      </c>
      <c r="B52" s="120" t="s">
        <v>208</v>
      </c>
      <c r="C52" s="120" t="s">
        <v>85</v>
      </c>
      <c r="D52" s="120" t="s">
        <v>23</v>
      </c>
      <c r="E52" s="120" t="s">
        <v>51</v>
      </c>
      <c r="F52" s="120" t="s">
        <v>76</v>
      </c>
      <c r="G52" s="120" t="s">
        <v>76</v>
      </c>
      <c r="H52" s="120" t="s">
        <v>76</v>
      </c>
      <c r="I52" s="120" t="s">
        <v>76</v>
      </c>
      <c r="J52" s="120" t="s">
        <v>86</v>
      </c>
      <c r="K52" s="120" t="s">
        <v>82</v>
      </c>
    </row>
    <row r="53" spans="1:11" x14ac:dyDescent="0.25">
      <c r="A53" s="120" t="s">
        <v>209</v>
      </c>
      <c r="B53" s="120" t="s">
        <v>210</v>
      </c>
      <c r="C53" s="120" t="s">
        <v>85</v>
      </c>
      <c r="D53" s="120" t="s">
        <v>23</v>
      </c>
      <c r="E53" s="120" t="s">
        <v>51</v>
      </c>
      <c r="F53" s="120" t="s">
        <v>76</v>
      </c>
      <c r="G53" s="120" t="s">
        <v>76</v>
      </c>
      <c r="H53" s="120" t="s">
        <v>76</v>
      </c>
      <c r="I53" s="120" t="s">
        <v>76</v>
      </c>
      <c r="J53" s="120" t="s">
        <v>86</v>
      </c>
      <c r="K53" s="120" t="s">
        <v>82</v>
      </c>
    </row>
    <row r="54" spans="1:11" x14ac:dyDescent="0.25">
      <c r="A54" s="120" t="s">
        <v>211</v>
      </c>
      <c r="B54" s="120" t="s">
        <v>212</v>
      </c>
      <c r="C54" s="120" t="s">
        <v>85</v>
      </c>
      <c r="D54" s="120" t="s">
        <v>23</v>
      </c>
      <c r="E54" s="120" t="s">
        <v>51</v>
      </c>
      <c r="F54" s="120" t="s">
        <v>76</v>
      </c>
      <c r="G54" s="120" t="s">
        <v>76</v>
      </c>
      <c r="H54" s="120" t="s">
        <v>76</v>
      </c>
      <c r="I54" s="120" t="s">
        <v>76</v>
      </c>
      <c r="J54" s="120" t="s">
        <v>89</v>
      </c>
      <c r="K54" s="120" t="s">
        <v>82</v>
      </c>
    </row>
    <row r="55" spans="1:11" x14ac:dyDescent="0.25">
      <c r="A55" s="120" t="s">
        <v>213</v>
      </c>
      <c r="B55" s="120" t="s">
        <v>214</v>
      </c>
      <c r="C55" s="120" t="s">
        <v>85</v>
      </c>
      <c r="D55" s="120" t="s">
        <v>23</v>
      </c>
      <c r="E55" s="120" t="s">
        <v>51</v>
      </c>
      <c r="F55" s="120" t="s">
        <v>76</v>
      </c>
      <c r="G55" s="120" t="s">
        <v>76</v>
      </c>
      <c r="H55" s="120" t="s">
        <v>76</v>
      </c>
      <c r="I55" s="120" t="s">
        <v>76</v>
      </c>
      <c r="J55" s="120" t="s">
        <v>89</v>
      </c>
      <c r="K55" s="120" t="s">
        <v>215</v>
      </c>
    </row>
    <row r="56" spans="1:11" x14ac:dyDescent="0.25">
      <c r="A56" s="120" t="s">
        <v>216</v>
      </c>
      <c r="B56" s="120" t="s">
        <v>217</v>
      </c>
      <c r="C56" s="120" t="s">
        <v>85</v>
      </c>
      <c r="D56" s="120" t="s">
        <v>23</v>
      </c>
      <c r="E56" s="120" t="s">
        <v>51</v>
      </c>
      <c r="F56" s="120" t="s">
        <v>76</v>
      </c>
      <c r="G56" s="120" t="s">
        <v>76</v>
      </c>
      <c r="H56" s="120" t="s">
        <v>76</v>
      </c>
      <c r="I56" s="120" t="s">
        <v>76</v>
      </c>
      <c r="J56" s="120" t="s">
        <v>86</v>
      </c>
      <c r="K56" s="120" t="s">
        <v>82</v>
      </c>
    </row>
    <row r="57" spans="1:11" x14ac:dyDescent="0.25">
      <c r="A57" s="120" t="s">
        <v>218</v>
      </c>
      <c r="B57" s="120" t="s">
        <v>219</v>
      </c>
      <c r="C57" s="120" t="s">
        <v>85</v>
      </c>
      <c r="D57" s="120" t="s">
        <v>23</v>
      </c>
      <c r="E57" s="120" t="s">
        <v>51</v>
      </c>
      <c r="F57" s="120" t="s">
        <v>76</v>
      </c>
      <c r="G57" s="120" t="s">
        <v>76</v>
      </c>
      <c r="H57" s="120" t="s">
        <v>76</v>
      </c>
      <c r="I57" s="120" t="s">
        <v>76</v>
      </c>
      <c r="J57" s="120" t="s">
        <v>86</v>
      </c>
      <c r="K57" s="120" t="s">
        <v>185</v>
      </c>
    </row>
    <row r="58" spans="1:11" x14ac:dyDescent="0.25">
      <c r="A58" s="120" t="s">
        <v>220</v>
      </c>
      <c r="B58" s="120" t="s">
        <v>221</v>
      </c>
      <c r="C58" s="120" t="s">
        <v>85</v>
      </c>
      <c r="D58" s="120" t="s">
        <v>23</v>
      </c>
      <c r="E58" s="120" t="s">
        <v>51</v>
      </c>
      <c r="F58" s="120" t="s">
        <v>76</v>
      </c>
      <c r="G58" s="120" t="s">
        <v>76</v>
      </c>
      <c r="H58" s="120" t="s">
        <v>76</v>
      </c>
      <c r="I58" s="120" t="s">
        <v>76</v>
      </c>
      <c r="J58" s="120" t="s">
        <v>89</v>
      </c>
      <c r="K58" s="120" t="s">
        <v>82</v>
      </c>
    </row>
    <row r="59" spans="1:11" x14ac:dyDescent="0.25">
      <c r="A59" s="120" t="s">
        <v>222</v>
      </c>
      <c r="B59" s="120" t="s">
        <v>223</v>
      </c>
      <c r="C59" s="120" t="s">
        <v>85</v>
      </c>
      <c r="D59" s="120" t="s">
        <v>23</v>
      </c>
      <c r="E59" s="120" t="s">
        <v>51</v>
      </c>
      <c r="F59" s="120" t="s">
        <v>76</v>
      </c>
      <c r="G59" s="120" t="s">
        <v>76</v>
      </c>
      <c r="H59" s="120" t="s">
        <v>76</v>
      </c>
      <c r="I59" s="120" t="s">
        <v>76</v>
      </c>
      <c r="J59" s="120" t="s">
        <v>224</v>
      </c>
      <c r="K59" s="120" t="s">
        <v>82</v>
      </c>
    </row>
    <row r="60" spans="1:11" x14ac:dyDescent="0.25">
      <c r="A60" s="120" t="s">
        <v>225</v>
      </c>
      <c r="B60" s="120" t="s">
        <v>226</v>
      </c>
      <c r="C60" s="120" t="s">
        <v>85</v>
      </c>
      <c r="D60" s="120" t="s">
        <v>23</v>
      </c>
      <c r="E60" s="120" t="s">
        <v>51</v>
      </c>
      <c r="F60" s="120" t="s">
        <v>76</v>
      </c>
      <c r="G60" s="120" t="s">
        <v>76</v>
      </c>
      <c r="H60" s="120" t="s">
        <v>76</v>
      </c>
      <c r="I60" s="120" t="s">
        <v>76</v>
      </c>
      <c r="J60" s="120" t="s">
        <v>227</v>
      </c>
      <c r="K60" s="120" t="s">
        <v>185</v>
      </c>
    </row>
    <row r="61" spans="1:11" x14ac:dyDescent="0.25">
      <c r="A61" s="120" t="s">
        <v>228</v>
      </c>
      <c r="B61" s="120" t="s">
        <v>229</v>
      </c>
      <c r="C61" s="120" t="s">
        <v>85</v>
      </c>
      <c r="D61" s="120" t="s">
        <v>23</v>
      </c>
      <c r="E61" s="120" t="s">
        <v>51</v>
      </c>
      <c r="F61" s="120" t="s">
        <v>76</v>
      </c>
      <c r="G61" s="120" t="s">
        <v>76</v>
      </c>
      <c r="H61" s="120" t="s">
        <v>76</v>
      </c>
      <c r="I61" s="120" t="s">
        <v>76</v>
      </c>
      <c r="J61" s="120" t="s">
        <v>230</v>
      </c>
      <c r="K61" s="120" t="s">
        <v>82</v>
      </c>
    </row>
    <row r="62" spans="1:11" x14ac:dyDescent="0.25">
      <c r="A62" s="120" t="s">
        <v>231</v>
      </c>
      <c r="B62" s="120" t="s">
        <v>232</v>
      </c>
      <c r="C62" s="120" t="s">
        <v>85</v>
      </c>
      <c r="D62" s="120" t="s">
        <v>23</v>
      </c>
      <c r="E62" s="120" t="s">
        <v>51</v>
      </c>
      <c r="F62" s="120" t="s">
        <v>76</v>
      </c>
      <c r="G62" s="120" t="s">
        <v>76</v>
      </c>
      <c r="H62" s="120" t="s">
        <v>76</v>
      </c>
      <c r="I62" s="120" t="s">
        <v>76</v>
      </c>
      <c r="J62" s="120" t="s">
        <v>233</v>
      </c>
      <c r="K62" s="120" t="s">
        <v>82</v>
      </c>
    </row>
    <row r="63" spans="1:11" x14ac:dyDescent="0.25">
      <c r="A63" s="120" t="s">
        <v>234</v>
      </c>
      <c r="B63" s="120" t="s">
        <v>235</v>
      </c>
      <c r="C63" s="120" t="s">
        <v>85</v>
      </c>
      <c r="D63" s="120" t="s">
        <v>23</v>
      </c>
      <c r="E63" s="120" t="s">
        <v>51</v>
      </c>
      <c r="F63" s="120" t="s">
        <v>76</v>
      </c>
      <c r="G63" s="120" t="s">
        <v>76</v>
      </c>
      <c r="H63" s="120" t="s">
        <v>76</v>
      </c>
      <c r="I63" s="120" t="s">
        <v>76</v>
      </c>
      <c r="J63" s="120" t="s">
        <v>81</v>
      </c>
      <c r="K63" s="120" t="s">
        <v>82</v>
      </c>
    </row>
    <row r="64" spans="1:11" x14ac:dyDescent="0.25">
      <c r="A64" s="120" t="s">
        <v>236</v>
      </c>
      <c r="B64" s="120" t="s">
        <v>237</v>
      </c>
      <c r="C64" s="120" t="s">
        <v>85</v>
      </c>
      <c r="D64" s="120" t="s">
        <v>23</v>
      </c>
      <c r="E64" s="120" t="s">
        <v>51</v>
      </c>
      <c r="F64" s="120" t="s">
        <v>76</v>
      </c>
      <c r="G64" s="120" t="s">
        <v>76</v>
      </c>
      <c r="H64" s="120" t="s">
        <v>76</v>
      </c>
      <c r="I64" s="120" t="s">
        <v>76</v>
      </c>
      <c r="J64" s="120" t="s">
        <v>86</v>
      </c>
      <c r="K64" s="120" t="s">
        <v>82</v>
      </c>
    </row>
    <row r="65" spans="1:11" x14ac:dyDescent="0.25">
      <c r="A65" s="120" t="s">
        <v>238</v>
      </c>
      <c r="B65" s="120" t="s">
        <v>239</v>
      </c>
      <c r="C65" s="120" t="s">
        <v>85</v>
      </c>
      <c r="D65" s="120" t="s">
        <v>23</v>
      </c>
      <c r="E65" s="120" t="s">
        <v>51</v>
      </c>
      <c r="F65" s="120" t="s">
        <v>76</v>
      </c>
      <c r="G65" s="120" t="s">
        <v>76</v>
      </c>
      <c r="H65" s="120" t="s">
        <v>76</v>
      </c>
      <c r="I65" s="120" t="s">
        <v>76</v>
      </c>
      <c r="J65" s="120" t="s">
        <v>86</v>
      </c>
      <c r="K65" s="120" t="s">
        <v>82</v>
      </c>
    </row>
    <row r="66" spans="1:11" x14ac:dyDescent="0.25">
      <c r="A66" s="120" t="s">
        <v>240</v>
      </c>
      <c r="B66" s="120" t="s">
        <v>241</v>
      </c>
      <c r="C66" s="120" t="s">
        <v>85</v>
      </c>
      <c r="D66" s="120" t="s">
        <v>23</v>
      </c>
      <c r="E66" s="120" t="s">
        <v>51</v>
      </c>
      <c r="F66" s="120" t="s">
        <v>76</v>
      </c>
      <c r="G66" s="120" t="s">
        <v>76</v>
      </c>
      <c r="H66" s="120" t="s">
        <v>76</v>
      </c>
      <c r="I66" s="120" t="s">
        <v>76</v>
      </c>
      <c r="J66" s="120" t="s">
        <v>86</v>
      </c>
      <c r="K66" s="120" t="s">
        <v>185</v>
      </c>
    </row>
    <row r="67" spans="1:11" x14ac:dyDescent="0.25">
      <c r="A67" s="120" t="s">
        <v>242</v>
      </c>
      <c r="B67" s="120" t="s">
        <v>243</v>
      </c>
      <c r="C67" s="120" t="s">
        <v>85</v>
      </c>
      <c r="D67" s="120" t="s">
        <v>23</v>
      </c>
      <c r="E67" s="120" t="s">
        <v>51</v>
      </c>
      <c r="F67" s="120" t="s">
        <v>76</v>
      </c>
      <c r="G67" s="120" t="s">
        <v>76</v>
      </c>
      <c r="H67" s="120" t="s">
        <v>76</v>
      </c>
      <c r="I67" s="120" t="s">
        <v>76</v>
      </c>
      <c r="J67" s="120" t="s">
        <v>86</v>
      </c>
      <c r="K67" s="120" t="s">
        <v>82</v>
      </c>
    </row>
    <row r="68" spans="1:11" x14ac:dyDescent="0.25">
      <c r="A68" s="120" t="s">
        <v>183</v>
      </c>
      <c r="B68" s="120" t="s">
        <v>244</v>
      </c>
      <c r="C68" s="120" t="s">
        <v>85</v>
      </c>
      <c r="D68" s="120" t="s">
        <v>23</v>
      </c>
      <c r="E68" s="120" t="s">
        <v>51</v>
      </c>
      <c r="F68" s="120" t="s">
        <v>76</v>
      </c>
      <c r="G68" s="120" t="s">
        <v>76</v>
      </c>
      <c r="H68" s="120" t="s">
        <v>76</v>
      </c>
      <c r="I68" s="120" t="s">
        <v>76</v>
      </c>
      <c r="J68" s="120" t="s">
        <v>81</v>
      </c>
      <c r="K68" s="120" t="s">
        <v>82</v>
      </c>
    </row>
    <row r="69" spans="1:11" x14ac:dyDescent="0.25">
      <c r="A69" s="120" t="s">
        <v>169</v>
      </c>
      <c r="B69" s="120" t="s">
        <v>245</v>
      </c>
      <c r="C69" s="120" t="s">
        <v>85</v>
      </c>
      <c r="D69" s="120" t="s">
        <v>23</v>
      </c>
      <c r="E69" s="120" t="s">
        <v>51</v>
      </c>
      <c r="F69" s="120" t="s">
        <v>76</v>
      </c>
      <c r="G69" s="120" t="s">
        <v>76</v>
      </c>
      <c r="H69" s="120" t="s">
        <v>76</v>
      </c>
      <c r="I69" s="120" t="s">
        <v>76</v>
      </c>
      <c r="J69" s="120" t="s">
        <v>233</v>
      </c>
      <c r="K69" s="120" t="s">
        <v>82</v>
      </c>
    </row>
    <row r="70" spans="1:11" x14ac:dyDescent="0.25">
      <c r="A70" s="120" t="s">
        <v>246</v>
      </c>
      <c r="B70" s="120" t="s">
        <v>247</v>
      </c>
      <c r="C70" s="120" t="s">
        <v>85</v>
      </c>
      <c r="D70" s="120" t="s">
        <v>23</v>
      </c>
      <c r="E70" s="120" t="s">
        <v>51</v>
      </c>
      <c r="F70" s="120" t="s">
        <v>76</v>
      </c>
      <c r="G70" s="120" t="s">
        <v>76</v>
      </c>
      <c r="H70" s="120" t="s">
        <v>76</v>
      </c>
      <c r="I70" s="120" t="s">
        <v>76</v>
      </c>
      <c r="J70" s="120" t="s">
        <v>81</v>
      </c>
      <c r="K70" s="120" t="s">
        <v>82</v>
      </c>
    </row>
    <row r="71" spans="1:11" x14ac:dyDescent="0.25">
      <c r="A71" s="120" t="s">
        <v>248</v>
      </c>
      <c r="B71" s="120" t="s">
        <v>249</v>
      </c>
      <c r="C71" s="120" t="s">
        <v>85</v>
      </c>
      <c r="D71" s="120" t="s">
        <v>23</v>
      </c>
      <c r="E71" s="120" t="s">
        <v>51</v>
      </c>
      <c r="F71" s="120" t="s">
        <v>76</v>
      </c>
      <c r="G71" s="120" t="s">
        <v>76</v>
      </c>
      <c r="H71" s="120" t="s">
        <v>76</v>
      </c>
      <c r="I71" s="120" t="s">
        <v>76</v>
      </c>
      <c r="J71" s="120" t="s">
        <v>116</v>
      </c>
      <c r="K71" s="120" t="s">
        <v>82</v>
      </c>
    </row>
    <row r="72" spans="1:11" x14ac:dyDescent="0.25">
      <c r="A72" s="120" t="s">
        <v>250</v>
      </c>
      <c r="B72" s="120" t="s">
        <v>251</v>
      </c>
      <c r="C72" s="120" t="s">
        <v>85</v>
      </c>
      <c r="D72" s="120" t="s">
        <v>23</v>
      </c>
      <c r="E72" s="120" t="s">
        <v>51</v>
      </c>
      <c r="F72" s="120" t="s">
        <v>76</v>
      </c>
      <c r="G72" s="120" t="s">
        <v>76</v>
      </c>
      <c r="H72" s="120" t="s">
        <v>76</v>
      </c>
      <c r="I72" s="120" t="s">
        <v>76</v>
      </c>
      <c r="J72" s="120" t="s">
        <v>252</v>
      </c>
      <c r="K72" s="120" t="s">
        <v>82</v>
      </c>
    </row>
    <row r="73" spans="1:11" x14ac:dyDescent="0.25">
      <c r="A73" s="120" t="s">
        <v>253</v>
      </c>
      <c r="B73" s="120" t="s">
        <v>254</v>
      </c>
      <c r="C73" s="120" t="s">
        <v>85</v>
      </c>
      <c r="D73" s="120" t="s">
        <v>23</v>
      </c>
      <c r="E73" s="120" t="s">
        <v>51</v>
      </c>
      <c r="F73" s="120" t="s">
        <v>76</v>
      </c>
      <c r="G73" s="120" t="s">
        <v>76</v>
      </c>
      <c r="H73" s="120" t="s">
        <v>76</v>
      </c>
      <c r="I73" s="120" t="s">
        <v>76</v>
      </c>
      <c r="J73" s="120" t="s">
        <v>86</v>
      </c>
      <c r="K73" s="120" t="s">
        <v>185</v>
      </c>
    </row>
    <row r="74" spans="1:11" x14ac:dyDescent="0.25">
      <c r="A74" s="120" t="s">
        <v>255</v>
      </c>
      <c r="B74" s="120" t="s">
        <v>256</v>
      </c>
      <c r="C74" s="120" t="s">
        <v>85</v>
      </c>
      <c r="D74" s="120" t="s">
        <v>23</v>
      </c>
      <c r="E74" s="120" t="s">
        <v>51</v>
      </c>
      <c r="F74" s="120" t="s">
        <v>76</v>
      </c>
      <c r="G74" s="120" t="s">
        <v>76</v>
      </c>
      <c r="H74" s="120" t="s">
        <v>76</v>
      </c>
      <c r="I74" s="120" t="s">
        <v>76</v>
      </c>
      <c r="J74" s="120" t="s">
        <v>171</v>
      </c>
      <c r="K74" s="120" t="s">
        <v>82</v>
      </c>
    </row>
    <row r="75" spans="1:11" x14ac:dyDescent="0.25">
      <c r="A75" s="120" t="s">
        <v>257</v>
      </c>
      <c r="B75" s="120" t="s">
        <v>258</v>
      </c>
      <c r="C75" s="120" t="s">
        <v>85</v>
      </c>
      <c r="D75" s="120" t="s">
        <v>23</v>
      </c>
      <c r="E75" s="120" t="s">
        <v>51</v>
      </c>
      <c r="F75" s="120" t="s">
        <v>76</v>
      </c>
      <c r="G75" s="120" t="s">
        <v>76</v>
      </c>
      <c r="H75" s="120" t="s">
        <v>76</v>
      </c>
      <c r="I75" s="120" t="s">
        <v>76</v>
      </c>
      <c r="J75" s="120" t="s">
        <v>81</v>
      </c>
      <c r="K75" s="120" t="s">
        <v>82</v>
      </c>
    </row>
    <row r="76" spans="1:11" x14ac:dyDescent="0.25">
      <c r="A76" s="120" t="s">
        <v>259</v>
      </c>
      <c r="B76" s="120" t="s">
        <v>260</v>
      </c>
      <c r="C76" s="120" t="s">
        <v>85</v>
      </c>
      <c r="D76" s="120" t="s">
        <v>23</v>
      </c>
      <c r="E76" s="120" t="s">
        <v>51</v>
      </c>
      <c r="F76" s="120" t="s">
        <v>76</v>
      </c>
      <c r="G76" s="120" t="s">
        <v>76</v>
      </c>
      <c r="H76" s="120" t="s">
        <v>76</v>
      </c>
      <c r="I76" s="120" t="s">
        <v>76</v>
      </c>
      <c r="J76" s="120" t="s">
        <v>261</v>
      </c>
      <c r="K76" s="120" t="s">
        <v>82</v>
      </c>
    </row>
    <row r="77" spans="1:11" x14ac:dyDescent="0.25">
      <c r="A77" s="120" t="s">
        <v>262</v>
      </c>
      <c r="B77" s="120" t="s">
        <v>263</v>
      </c>
      <c r="C77" s="120" t="s">
        <v>85</v>
      </c>
      <c r="D77" s="120" t="s">
        <v>23</v>
      </c>
      <c r="E77" s="120" t="s">
        <v>51</v>
      </c>
      <c r="F77" s="120" t="s">
        <v>76</v>
      </c>
      <c r="G77" s="120" t="s">
        <v>76</v>
      </c>
      <c r="H77" s="120" t="s">
        <v>76</v>
      </c>
      <c r="I77" s="120" t="s">
        <v>76</v>
      </c>
      <c r="J77" s="120" t="s">
        <v>81</v>
      </c>
      <c r="K77" s="120" t="s">
        <v>82</v>
      </c>
    </row>
    <row r="78" spans="1:11" x14ac:dyDescent="0.25">
      <c r="A78" s="120" t="s">
        <v>264</v>
      </c>
      <c r="B78" s="120" t="s">
        <v>265</v>
      </c>
      <c r="C78" s="120" t="s">
        <v>85</v>
      </c>
      <c r="D78" s="120" t="s">
        <v>23</v>
      </c>
      <c r="E78" s="120" t="s">
        <v>51</v>
      </c>
      <c r="F78" s="120" t="s">
        <v>76</v>
      </c>
      <c r="G78" s="120" t="s">
        <v>76</v>
      </c>
      <c r="H78" s="120" t="s">
        <v>76</v>
      </c>
      <c r="I78" s="120" t="s">
        <v>76</v>
      </c>
      <c r="J78" s="120" t="s">
        <v>266</v>
      </c>
      <c r="K78" s="120" t="s">
        <v>82</v>
      </c>
    </row>
    <row r="79" spans="1:11" x14ac:dyDescent="0.25">
      <c r="A79" s="120" t="s">
        <v>267</v>
      </c>
      <c r="B79" s="120" t="s">
        <v>268</v>
      </c>
      <c r="C79" s="120" t="s">
        <v>85</v>
      </c>
      <c r="D79" s="120" t="s">
        <v>23</v>
      </c>
      <c r="E79" s="120" t="s">
        <v>51</v>
      </c>
      <c r="F79" s="120" t="s">
        <v>76</v>
      </c>
      <c r="G79" s="120" t="s">
        <v>76</v>
      </c>
      <c r="H79" s="120" t="s">
        <v>76</v>
      </c>
      <c r="I79" s="120" t="s">
        <v>76</v>
      </c>
      <c r="J79" s="120" t="s">
        <v>269</v>
      </c>
      <c r="K79" s="120" t="s">
        <v>185</v>
      </c>
    </row>
    <row r="80" spans="1:11" x14ac:dyDescent="0.25">
      <c r="A80" s="120" t="s">
        <v>270</v>
      </c>
      <c r="B80" s="120" t="s">
        <v>271</v>
      </c>
      <c r="C80" s="120" t="s">
        <v>85</v>
      </c>
      <c r="D80" s="120" t="s">
        <v>23</v>
      </c>
      <c r="E80" s="120" t="s">
        <v>51</v>
      </c>
      <c r="F80" s="120" t="s">
        <v>76</v>
      </c>
      <c r="G80" s="120" t="s">
        <v>76</v>
      </c>
      <c r="H80" s="120" t="s">
        <v>76</v>
      </c>
      <c r="I80" s="120" t="s">
        <v>76</v>
      </c>
      <c r="J80" s="120" t="s">
        <v>86</v>
      </c>
      <c r="K80" s="120" t="s">
        <v>82</v>
      </c>
    </row>
    <row r="81" spans="1:11" x14ac:dyDescent="0.25">
      <c r="A81" s="120" t="s">
        <v>272</v>
      </c>
      <c r="B81" s="120" t="s">
        <v>273</v>
      </c>
      <c r="C81" s="120" t="s">
        <v>199</v>
      </c>
      <c r="D81" s="120" t="s">
        <v>274</v>
      </c>
      <c r="E81" s="120" t="s">
        <v>51</v>
      </c>
      <c r="F81" s="120" t="s">
        <v>76</v>
      </c>
      <c r="G81" s="120" t="s">
        <v>76</v>
      </c>
      <c r="H81" s="120" t="s">
        <v>76</v>
      </c>
      <c r="I81" s="120" t="s">
        <v>76</v>
      </c>
      <c r="J81" s="120" t="s">
        <v>184</v>
      </c>
      <c r="K81" s="120" t="s">
        <v>82</v>
      </c>
    </row>
    <row r="82" spans="1:11" x14ac:dyDescent="0.25">
      <c r="A82" s="120" t="s">
        <v>275</v>
      </c>
      <c r="B82" s="120" t="s">
        <v>276</v>
      </c>
      <c r="C82" s="120" t="s">
        <v>85</v>
      </c>
      <c r="D82" s="120" t="s">
        <v>23</v>
      </c>
      <c r="E82" s="120" t="s">
        <v>51</v>
      </c>
      <c r="F82" s="120" t="s">
        <v>76</v>
      </c>
      <c r="G82" s="120" t="s">
        <v>76</v>
      </c>
      <c r="H82" s="120" t="s">
        <v>76</v>
      </c>
      <c r="I82" s="120" t="s">
        <v>76</v>
      </c>
      <c r="J82" s="120" t="s">
        <v>86</v>
      </c>
      <c r="K82" s="120" t="s">
        <v>82</v>
      </c>
    </row>
    <row r="83" spans="1:11" x14ac:dyDescent="0.25">
      <c r="A83" s="120" t="s">
        <v>277</v>
      </c>
      <c r="B83" s="120" t="s">
        <v>278</v>
      </c>
      <c r="C83" s="120" t="s">
        <v>85</v>
      </c>
      <c r="D83" s="120" t="s">
        <v>23</v>
      </c>
      <c r="E83" s="120" t="s">
        <v>51</v>
      </c>
      <c r="F83" s="120" t="s">
        <v>76</v>
      </c>
      <c r="G83" s="120" t="s">
        <v>76</v>
      </c>
      <c r="H83" s="120" t="s">
        <v>76</v>
      </c>
      <c r="I83" s="120" t="s">
        <v>76</v>
      </c>
      <c r="J83" s="120" t="s">
        <v>86</v>
      </c>
      <c r="K83" s="120" t="s">
        <v>82</v>
      </c>
    </row>
    <row r="84" spans="1:11" x14ac:dyDescent="0.25">
      <c r="A84" s="120" t="s">
        <v>279</v>
      </c>
      <c r="B84" s="120" t="s">
        <v>280</v>
      </c>
      <c r="C84" s="120" t="s">
        <v>85</v>
      </c>
      <c r="D84" s="120" t="s">
        <v>23</v>
      </c>
      <c r="E84" s="120" t="s">
        <v>51</v>
      </c>
      <c r="F84" s="120" t="s">
        <v>76</v>
      </c>
      <c r="G84" s="120" t="s">
        <v>76</v>
      </c>
      <c r="H84" s="120" t="s">
        <v>76</v>
      </c>
      <c r="I84" s="120" t="s">
        <v>76</v>
      </c>
      <c r="J84" s="120" t="s">
        <v>86</v>
      </c>
      <c r="K84" s="120" t="s">
        <v>82</v>
      </c>
    </row>
    <row r="85" spans="1:11" x14ac:dyDescent="0.25">
      <c r="A85" s="120" t="s">
        <v>281</v>
      </c>
      <c r="B85" s="120" t="s">
        <v>282</v>
      </c>
      <c r="C85" s="120" t="s">
        <v>85</v>
      </c>
      <c r="D85" s="120" t="s">
        <v>23</v>
      </c>
      <c r="E85" s="120" t="s">
        <v>51</v>
      </c>
      <c r="F85" s="120" t="s">
        <v>76</v>
      </c>
      <c r="G85" s="120" t="s">
        <v>76</v>
      </c>
      <c r="H85" s="120" t="s">
        <v>76</v>
      </c>
      <c r="I85" s="120" t="s">
        <v>76</v>
      </c>
      <c r="J85" s="120" t="s">
        <v>89</v>
      </c>
      <c r="K85" s="120" t="s">
        <v>109</v>
      </c>
    </row>
    <row r="86" spans="1:11" x14ac:dyDescent="0.25">
      <c r="A86" s="120" t="s">
        <v>283</v>
      </c>
      <c r="B86" s="120" t="s">
        <v>284</v>
      </c>
      <c r="C86" s="120" t="s">
        <v>85</v>
      </c>
      <c r="D86" s="120" t="s">
        <v>23</v>
      </c>
      <c r="E86" s="120" t="s">
        <v>51</v>
      </c>
      <c r="F86" s="120" t="s">
        <v>76</v>
      </c>
      <c r="G86" s="120" t="s">
        <v>76</v>
      </c>
      <c r="H86" s="120" t="s">
        <v>76</v>
      </c>
      <c r="I86" s="120" t="s">
        <v>76</v>
      </c>
      <c r="J86" s="120" t="s">
        <v>86</v>
      </c>
      <c r="K86" s="120" t="s">
        <v>82</v>
      </c>
    </row>
    <row r="87" spans="1:11" x14ac:dyDescent="0.25">
      <c r="A87" s="120" t="s">
        <v>285</v>
      </c>
      <c r="B87" s="120" t="s">
        <v>286</v>
      </c>
      <c r="C87" s="120" t="s">
        <v>85</v>
      </c>
      <c r="D87" s="120" t="s">
        <v>23</v>
      </c>
      <c r="E87" s="120" t="s">
        <v>51</v>
      </c>
      <c r="F87" s="120" t="s">
        <v>76</v>
      </c>
      <c r="G87" s="120" t="s">
        <v>76</v>
      </c>
      <c r="H87" s="120" t="s">
        <v>76</v>
      </c>
      <c r="I87" s="120" t="s">
        <v>76</v>
      </c>
      <c r="J87" s="120" t="s">
        <v>266</v>
      </c>
      <c r="K87" s="120" t="s">
        <v>82</v>
      </c>
    </row>
    <row r="88" spans="1:11" x14ac:dyDescent="0.25">
      <c r="A88" s="120" t="s">
        <v>287</v>
      </c>
      <c r="B88" s="120" t="s">
        <v>288</v>
      </c>
      <c r="C88" s="120" t="s">
        <v>85</v>
      </c>
      <c r="D88" s="120" t="s">
        <v>23</v>
      </c>
      <c r="E88" s="120" t="s">
        <v>51</v>
      </c>
      <c r="F88" s="120" t="s">
        <v>76</v>
      </c>
      <c r="G88" s="120" t="s">
        <v>76</v>
      </c>
      <c r="H88" s="120" t="s">
        <v>76</v>
      </c>
      <c r="I88" s="120" t="s">
        <v>76</v>
      </c>
      <c r="J88" s="120" t="s">
        <v>86</v>
      </c>
      <c r="K88" s="120" t="s">
        <v>82</v>
      </c>
    </row>
    <row r="89" spans="1:11" x14ac:dyDescent="0.25">
      <c r="A89" s="120" t="s">
        <v>289</v>
      </c>
      <c r="B89" s="120" t="s">
        <v>290</v>
      </c>
      <c r="C89" s="120" t="s">
        <v>85</v>
      </c>
      <c r="D89" s="120" t="s">
        <v>23</v>
      </c>
      <c r="E89" s="120" t="s">
        <v>51</v>
      </c>
      <c r="F89" s="120" t="s">
        <v>76</v>
      </c>
      <c r="G89" s="120" t="s">
        <v>76</v>
      </c>
      <c r="H89" s="120" t="s">
        <v>76</v>
      </c>
      <c r="I89" s="120" t="s">
        <v>76</v>
      </c>
      <c r="J89" s="120" t="s">
        <v>86</v>
      </c>
      <c r="K89" s="120" t="s">
        <v>82</v>
      </c>
    </row>
    <row r="90" spans="1:11" x14ac:dyDescent="0.25">
      <c r="A90" s="120" t="s">
        <v>291</v>
      </c>
      <c r="B90" s="120" t="s">
        <v>278</v>
      </c>
      <c r="C90" s="120" t="s">
        <v>85</v>
      </c>
      <c r="D90" s="120" t="s">
        <v>23</v>
      </c>
      <c r="E90" s="120" t="s">
        <v>51</v>
      </c>
      <c r="F90" s="120" t="s">
        <v>76</v>
      </c>
      <c r="G90" s="120" t="s">
        <v>76</v>
      </c>
      <c r="H90" s="120" t="s">
        <v>76</v>
      </c>
      <c r="I90" s="120" t="s">
        <v>76</v>
      </c>
      <c r="J90" s="120" t="s">
        <v>89</v>
      </c>
      <c r="K90" s="120" t="s">
        <v>109</v>
      </c>
    </row>
    <row r="91" spans="1:11" x14ac:dyDescent="0.25">
      <c r="A91" s="120" t="s">
        <v>292</v>
      </c>
      <c r="B91" s="120" t="s">
        <v>293</v>
      </c>
      <c r="C91" s="120" t="s">
        <v>85</v>
      </c>
      <c r="D91" s="120" t="s">
        <v>23</v>
      </c>
      <c r="E91" s="120" t="s">
        <v>51</v>
      </c>
      <c r="F91" s="120" t="s">
        <v>76</v>
      </c>
      <c r="G91" s="120" t="s">
        <v>76</v>
      </c>
      <c r="H91" s="120" t="s">
        <v>76</v>
      </c>
      <c r="I91" s="120" t="s">
        <v>76</v>
      </c>
      <c r="J91" s="120" t="s">
        <v>86</v>
      </c>
      <c r="K91" s="120" t="s">
        <v>82</v>
      </c>
    </row>
    <row r="92" spans="1:11" x14ac:dyDescent="0.25">
      <c r="A92" s="120" t="s">
        <v>294</v>
      </c>
      <c r="B92" s="120" t="s">
        <v>295</v>
      </c>
      <c r="C92" s="120" t="s">
        <v>85</v>
      </c>
      <c r="D92" s="120" t="s">
        <v>23</v>
      </c>
      <c r="E92" s="120" t="s">
        <v>51</v>
      </c>
      <c r="F92" s="120" t="s">
        <v>76</v>
      </c>
      <c r="G92" s="120" t="s">
        <v>76</v>
      </c>
      <c r="H92" s="120" t="s">
        <v>76</v>
      </c>
      <c r="I92" s="120" t="s">
        <v>76</v>
      </c>
      <c r="J92" s="120" t="s">
        <v>86</v>
      </c>
      <c r="K92" s="120" t="s">
        <v>82</v>
      </c>
    </row>
    <row r="93" spans="1:11" x14ac:dyDescent="0.25">
      <c r="A93" s="120" t="s">
        <v>296</v>
      </c>
      <c r="B93" s="120" t="s">
        <v>297</v>
      </c>
      <c r="C93" s="120" t="s">
        <v>85</v>
      </c>
      <c r="D93" s="120" t="s">
        <v>23</v>
      </c>
      <c r="E93" s="120" t="s">
        <v>51</v>
      </c>
      <c r="F93" s="120" t="s">
        <v>76</v>
      </c>
      <c r="G93" s="120" t="s">
        <v>76</v>
      </c>
      <c r="H93" s="120" t="s">
        <v>76</v>
      </c>
      <c r="I93" s="120" t="s">
        <v>76</v>
      </c>
      <c r="J93" s="120" t="s">
        <v>86</v>
      </c>
      <c r="K93" s="120" t="s">
        <v>82</v>
      </c>
    </row>
    <row r="94" spans="1:11" x14ac:dyDescent="0.25">
      <c r="A94" s="120" t="s">
        <v>298</v>
      </c>
      <c r="B94" s="120" t="s">
        <v>299</v>
      </c>
      <c r="C94" s="120" t="s">
        <v>85</v>
      </c>
      <c r="D94" s="120" t="s">
        <v>23</v>
      </c>
      <c r="E94" s="120" t="s">
        <v>51</v>
      </c>
      <c r="F94" s="120" t="s">
        <v>76</v>
      </c>
      <c r="G94" s="120" t="s">
        <v>76</v>
      </c>
      <c r="H94" s="120" t="s">
        <v>76</v>
      </c>
      <c r="I94" s="120" t="s">
        <v>76</v>
      </c>
      <c r="J94" s="120" t="s">
        <v>86</v>
      </c>
      <c r="K94" s="120" t="s">
        <v>82</v>
      </c>
    </row>
    <row r="95" spans="1:11" x14ac:dyDescent="0.25">
      <c r="A95" s="120" t="s">
        <v>300</v>
      </c>
      <c r="B95" s="120" t="s">
        <v>301</v>
      </c>
      <c r="C95" s="120" t="s">
        <v>85</v>
      </c>
      <c r="D95" s="120" t="s">
        <v>23</v>
      </c>
      <c r="E95" s="120" t="s">
        <v>51</v>
      </c>
      <c r="F95" s="120" t="s">
        <v>76</v>
      </c>
      <c r="G95" s="120" t="s">
        <v>76</v>
      </c>
      <c r="H95" s="120" t="s">
        <v>76</v>
      </c>
      <c r="I95" s="120" t="s">
        <v>76</v>
      </c>
      <c r="J95" s="120" t="s">
        <v>86</v>
      </c>
      <c r="K95" s="120" t="s">
        <v>82</v>
      </c>
    </row>
    <row r="96" spans="1:11" x14ac:dyDescent="0.25">
      <c r="A96" s="120" t="s">
        <v>302</v>
      </c>
      <c r="B96" s="120" t="s">
        <v>303</v>
      </c>
      <c r="C96" s="120" t="s">
        <v>85</v>
      </c>
      <c r="D96" s="120" t="s">
        <v>23</v>
      </c>
      <c r="E96" s="120" t="s">
        <v>51</v>
      </c>
      <c r="F96" s="120" t="s">
        <v>76</v>
      </c>
      <c r="G96" s="120" t="s">
        <v>76</v>
      </c>
      <c r="H96" s="120" t="s">
        <v>76</v>
      </c>
      <c r="I96" s="120" t="s">
        <v>76</v>
      </c>
      <c r="J96" s="120" t="s">
        <v>86</v>
      </c>
      <c r="K96" s="120" t="s">
        <v>82</v>
      </c>
    </row>
    <row r="97" spans="1:11" x14ac:dyDescent="0.25">
      <c r="A97" s="120" t="s">
        <v>304</v>
      </c>
      <c r="B97" s="120" t="s">
        <v>305</v>
      </c>
      <c r="C97" s="120" t="s">
        <v>85</v>
      </c>
      <c r="D97" s="120" t="s">
        <v>23</v>
      </c>
      <c r="E97" s="120" t="s">
        <v>51</v>
      </c>
      <c r="F97" s="120" t="s">
        <v>76</v>
      </c>
      <c r="G97" s="120" t="s">
        <v>76</v>
      </c>
      <c r="H97" s="120" t="s">
        <v>76</v>
      </c>
      <c r="I97" s="120" t="s">
        <v>76</v>
      </c>
      <c r="J97" s="120" t="s">
        <v>252</v>
      </c>
      <c r="K97" s="120" t="s">
        <v>82</v>
      </c>
    </row>
    <row r="98" spans="1:11" x14ac:dyDescent="0.25">
      <c r="A98" s="120" t="s">
        <v>306</v>
      </c>
      <c r="B98" s="120" t="s">
        <v>284</v>
      </c>
      <c r="C98" s="120" t="s">
        <v>85</v>
      </c>
      <c r="D98" s="120" t="s">
        <v>23</v>
      </c>
      <c r="E98" s="120" t="s">
        <v>51</v>
      </c>
      <c r="F98" s="120" t="s">
        <v>76</v>
      </c>
      <c r="G98" s="120" t="s">
        <v>76</v>
      </c>
      <c r="H98" s="120" t="s">
        <v>76</v>
      </c>
      <c r="I98" s="120" t="s">
        <v>76</v>
      </c>
      <c r="J98" s="120" t="s">
        <v>89</v>
      </c>
      <c r="K98" s="120" t="s">
        <v>109</v>
      </c>
    </row>
    <row r="99" spans="1:11" x14ac:dyDescent="0.25">
      <c r="A99" s="120" t="s">
        <v>307</v>
      </c>
      <c r="B99" s="120" t="s">
        <v>308</v>
      </c>
      <c r="C99" s="120" t="s">
        <v>85</v>
      </c>
      <c r="D99" s="120" t="s">
        <v>308</v>
      </c>
      <c r="E99" s="120" t="s">
        <v>51</v>
      </c>
      <c r="F99" s="120" t="s">
        <v>76</v>
      </c>
      <c r="G99" s="120" t="s">
        <v>76</v>
      </c>
      <c r="H99" s="120" t="s">
        <v>76</v>
      </c>
      <c r="I99" s="120" t="s">
        <v>76</v>
      </c>
      <c r="J99" s="120" t="s">
        <v>309</v>
      </c>
      <c r="K99" s="120" t="s">
        <v>82</v>
      </c>
    </row>
    <row r="100" spans="1:11" x14ac:dyDescent="0.25">
      <c r="A100" s="120" t="s">
        <v>310</v>
      </c>
      <c r="B100" s="120" t="s">
        <v>311</v>
      </c>
      <c r="C100" s="120" t="s">
        <v>85</v>
      </c>
      <c r="D100" s="120" t="s">
        <v>23</v>
      </c>
      <c r="E100" s="120" t="s">
        <v>51</v>
      </c>
      <c r="F100" s="120" t="s">
        <v>76</v>
      </c>
      <c r="G100" s="120" t="s">
        <v>76</v>
      </c>
      <c r="H100" s="120" t="s">
        <v>76</v>
      </c>
      <c r="I100" s="120" t="s">
        <v>76</v>
      </c>
      <c r="J100" s="120" t="s">
        <v>86</v>
      </c>
      <c r="K100" s="120" t="s">
        <v>82</v>
      </c>
    </row>
    <row r="101" spans="1:11" x14ac:dyDescent="0.25">
      <c r="A101" s="120" t="s">
        <v>312</v>
      </c>
      <c r="B101" s="120" t="s">
        <v>313</v>
      </c>
      <c r="C101" s="120" t="s">
        <v>85</v>
      </c>
      <c r="D101" s="120" t="s">
        <v>23</v>
      </c>
      <c r="E101" s="120" t="s">
        <v>51</v>
      </c>
      <c r="F101" s="120" t="s">
        <v>76</v>
      </c>
      <c r="G101" s="120" t="s">
        <v>76</v>
      </c>
      <c r="H101" s="120" t="s">
        <v>76</v>
      </c>
      <c r="I101" s="120" t="s">
        <v>76</v>
      </c>
      <c r="J101" s="120" t="s">
        <v>314</v>
      </c>
      <c r="K101" s="120" t="s">
        <v>82</v>
      </c>
    </row>
    <row r="102" spans="1:11" x14ac:dyDescent="0.25">
      <c r="A102" s="120" t="s">
        <v>315</v>
      </c>
      <c r="B102" s="120" t="s">
        <v>316</v>
      </c>
      <c r="C102" s="120" t="s">
        <v>85</v>
      </c>
      <c r="D102" s="120" t="s">
        <v>23</v>
      </c>
      <c r="E102" s="120" t="s">
        <v>51</v>
      </c>
      <c r="F102" s="120" t="s">
        <v>76</v>
      </c>
      <c r="G102" s="120" t="s">
        <v>76</v>
      </c>
      <c r="H102" s="120" t="s">
        <v>76</v>
      </c>
      <c r="I102" s="120" t="s">
        <v>76</v>
      </c>
      <c r="J102" s="120" t="s">
        <v>171</v>
      </c>
      <c r="K102" s="120" t="s">
        <v>82</v>
      </c>
    </row>
    <row r="103" spans="1:11" x14ac:dyDescent="0.25">
      <c r="A103" s="120" t="s">
        <v>317</v>
      </c>
      <c r="B103" s="120" t="s">
        <v>318</v>
      </c>
      <c r="C103" s="120" t="s">
        <v>85</v>
      </c>
      <c r="D103" s="120" t="s">
        <v>23</v>
      </c>
      <c r="E103" s="120" t="s">
        <v>51</v>
      </c>
      <c r="F103" s="120" t="s">
        <v>76</v>
      </c>
      <c r="G103" s="120" t="s">
        <v>76</v>
      </c>
      <c r="H103" s="120" t="s">
        <v>76</v>
      </c>
      <c r="I103" s="120" t="s">
        <v>76</v>
      </c>
      <c r="J103" s="120" t="s">
        <v>86</v>
      </c>
      <c r="K103" s="120" t="s">
        <v>82</v>
      </c>
    </row>
    <row r="104" spans="1:11" x14ac:dyDescent="0.25">
      <c r="A104" s="120" t="s">
        <v>319</v>
      </c>
      <c r="B104" s="120" t="s">
        <v>320</v>
      </c>
      <c r="C104" s="120" t="s">
        <v>85</v>
      </c>
      <c r="D104" s="120" t="s">
        <v>23</v>
      </c>
      <c r="E104" s="120" t="s">
        <v>51</v>
      </c>
      <c r="F104" s="120" t="s">
        <v>76</v>
      </c>
      <c r="G104" s="120" t="s">
        <v>76</v>
      </c>
      <c r="H104" s="120" t="s">
        <v>76</v>
      </c>
      <c r="I104" s="120" t="s">
        <v>76</v>
      </c>
      <c r="J104" s="120" t="s">
        <v>86</v>
      </c>
      <c r="K104" s="120" t="s">
        <v>82</v>
      </c>
    </row>
    <row r="105" spans="1:11" x14ac:dyDescent="0.25">
      <c r="A105" s="120" t="s">
        <v>321</v>
      </c>
      <c r="B105" s="120" t="s">
        <v>322</v>
      </c>
      <c r="C105" s="120" t="s">
        <v>85</v>
      </c>
      <c r="D105" s="120" t="s">
        <v>23</v>
      </c>
      <c r="E105" s="120" t="s">
        <v>51</v>
      </c>
      <c r="F105" s="120" t="s">
        <v>76</v>
      </c>
      <c r="G105" s="120" t="s">
        <v>76</v>
      </c>
      <c r="H105" s="120" t="s">
        <v>76</v>
      </c>
      <c r="I105" s="120" t="s">
        <v>76</v>
      </c>
      <c r="J105" s="120" t="s">
        <v>89</v>
      </c>
      <c r="K105" s="120" t="s">
        <v>82</v>
      </c>
    </row>
    <row r="106" spans="1:11" x14ac:dyDescent="0.25">
      <c r="A106" s="120" t="s">
        <v>323</v>
      </c>
      <c r="B106" s="120" t="s">
        <v>324</v>
      </c>
      <c r="C106" s="120" t="s">
        <v>85</v>
      </c>
      <c r="D106" s="120" t="s">
        <v>23</v>
      </c>
      <c r="E106" s="120" t="s">
        <v>51</v>
      </c>
      <c r="F106" s="120" t="s">
        <v>76</v>
      </c>
      <c r="G106" s="120" t="s">
        <v>76</v>
      </c>
      <c r="H106" s="120" t="s">
        <v>76</v>
      </c>
      <c r="I106" s="120" t="s">
        <v>76</v>
      </c>
      <c r="J106" s="120" t="s">
        <v>86</v>
      </c>
      <c r="K106" s="120" t="s">
        <v>185</v>
      </c>
    </row>
    <row r="107" spans="1:11" x14ac:dyDescent="0.25">
      <c r="A107" s="120" t="s">
        <v>325</v>
      </c>
      <c r="B107" s="120" t="s">
        <v>326</v>
      </c>
      <c r="C107" s="120" t="s">
        <v>169</v>
      </c>
      <c r="D107" s="120" t="s">
        <v>170</v>
      </c>
      <c r="E107" s="120" t="s">
        <v>51</v>
      </c>
      <c r="F107" s="120" t="s">
        <v>76</v>
      </c>
      <c r="G107" s="120" t="s">
        <v>76</v>
      </c>
      <c r="H107" s="120" t="s">
        <v>76</v>
      </c>
      <c r="I107" s="120" t="s">
        <v>76</v>
      </c>
      <c r="J107" s="120" t="s">
        <v>184</v>
      </c>
      <c r="K107" s="120" t="s">
        <v>82</v>
      </c>
    </row>
    <row r="108" spans="1:11" x14ac:dyDescent="0.25">
      <c r="A108" s="120" t="s">
        <v>327</v>
      </c>
      <c r="B108" s="120" t="s">
        <v>328</v>
      </c>
      <c r="C108" s="120" t="s">
        <v>169</v>
      </c>
      <c r="D108" s="120" t="s">
        <v>170</v>
      </c>
      <c r="E108" s="120" t="s">
        <v>51</v>
      </c>
      <c r="F108" s="120" t="s">
        <v>76</v>
      </c>
      <c r="G108" s="120" t="s">
        <v>76</v>
      </c>
      <c r="H108" s="120" t="s">
        <v>76</v>
      </c>
      <c r="I108" s="120" t="s">
        <v>76</v>
      </c>
      <c r="J108" s="120" t="s">
        <v>261</v>
      </c>
      <c r="K108" s="120" t="s">
        <v>82</v>
      </c>
    </row>
    <row r="109" spans="1:11" x14ac:dyDescent="0.25">
      <c r="A109" s="120" t="s">
        <v>329</v>
      </c>
      <c r="B109" s="120" t="s">
        <v>330</v>
      </c>
      <c r="C109" s="120" t="s">
        <v>169</v>
      </c>
      <c r="D109" s="120" t="s">
        <v>170</v>
      </c>
      <c r="E109" s="120" t="s">
        <v>51</v>
      </c>
      <c r="F109" s="120" t="s">
        <v>76</v>
      </c>
      <c r="G109" s="120" t="s">
        <v>76</v>
      </c>
      <c r="H109" s="120" t="s">
        <v>76</v>
      </c>
      <c r="I109" s="120" t="s">
        <v>76</v>
      </c>
      <c r="J109" s="120" t="s">
        <v>184</v>
      </c>
      <c r="K109" s="120" t="s">
        <v>82</v>
      </c>
    </row>
    <row r="110" spans="1:11" x14ac:dyDescent="0.25">
      <c r="A110" s="120" t="s">
        <v>331</v>
      </c>
      <c r="B110" s="120" t="s">
        <v>332</v>
      </c>
      <c r="C110" s="120" t="s">
        <v>169</v>
      </c>
      <c r="D110" s="120" t="s">
        <v>170</v>
      </c>
      <c r="E110" s="120" t="s">
        <v>51</v>
      </c>
      <c r="F110" s="120" t="s">
        <v>76</v>
      </c>
      <c r="G110" s="120" t="s">
        <v>76</v>
      </c>
      <c r="H110" s="120" t="s">
        <v>76</v>
      </c>
      <c r="I110" s="120" t="s">
        <v>76</v>
      </c>
      <c r="J110" s="120" t="s">
        <v>184</v>
      </c>
      <c r="K110" s="120" t="s">
        <v>82</v>
      </c>
    </row>
    <row r="111" spans="1:11" x14ac:dyDescent="0.25">
      <c r="A111" s="120" t="s">
        <v>333</v>
      </c>
      <c r="B111" s="120" t="s">
        <v>332</v>
      </c>
      <c r="C111" s="120" t="s">
        <v>169</v>
      </c>
      <c r="D111" s="120" t="s">
        <v>170</v>
      </c>
      <c r="E111" s="120" t="s">
        <v>51</v>
      </c>
      <c r="F111" s="120" t="s">
        <v>76</v>
      </c>
      <c r="G111" s="120" t="s">
        <v>76</v>
      </c>
      <c r="H111" s="120" t="s">
        <v>76</v>
      </c>
      <c r="I111" s="120" t="s">
        <v>76</v>
      </c>
      <c r="J111" s="120" t="s">
        <v>184</v>
      </c>
      <c r="K111" s="120" t="s">
        <v>82</v>
      </c>
    </row>
    <row r="112" spans="1:11" x14ac:dyDescent="0.25">
      <c r="A112" s="120" t="s">
        <v>1492</v>
      </c>
      <c r="B112" s="120" t="s">
        <v>1493</v>
      </c>
      <c r="C112" s="120" t="s">
        <v>169</v>
      </c>
      <c r="D112" s="120" t="s">
        <v>170</v>
      </c>
      <c r="E112" s="120" t="s">
        <v>51</v>
      </c>
      <c r="F112" s="120" t="s">
        <v>76</v>
      </c>
      <c r="G112" s="120" t="s">
        <v>76</v>
      </c>
      <c r="H112" s="120" t="s">
        <v>76</v>
      </c>
      <c r="I112" s="120" t="s">
        <v>76</v>
      </c>
      <c r="J112" s="120" t="s">
        <v>1494</v>
      </c>
      <c r="K112" s="120" t="s">
        <v>82</v>
      </c>
    </row>
    <row r="113" spans="1:11" x14ac:dyDescent="0.25">
      <c r="A113" s="120" t="s">
        <v>334</v>
      </c>
      <c r="B113" s="120" t="s">
        <v>335</v>
      </c>
      <c r="C113" s="120" t="s">
        <v>169</v>
      </c>
      <c r="D113" s="120" t="s">
        <v>170</v>
      </c>
      <c r="E113" s="120" t="s">
        <v>51</v>
      </c>
      <c r="F113" s="120" t="s">
        <v>76</v>
      </c>
      <c r="G113" s="120" t="s">
        <v>76</v>
      </c>
      <c r="H113" s="120" t="s">
        <v>76</v>
      </c>
      <c r="I113" s="120" t="s">
        <v>76</v>
      </c>
      <c r="J113" s="120" t="s">
        <v>184</v>
      </c>
      <c r="K113" s="120" t="s">
        <v>185</v>
      </c>
    </row>
    <row r="114" spans="1:11" x14ac:dyDescent="0.25">
      <c r="A114" s="120" t="s">
        <v>336</v>
      </c>
      <c r="B114" s="120" t="s">
        <v>337</v>
      </c>
      <c r="C114" s="120" t="s">
        <v>169</v>
      </c>
      <c r="D114" s="120" t="s">
        <v>170</v>
      </c>
      <c r="E114" s="120" t="s">
        <v>51</v>
      </c>
      <c r="F114" s="120" t="s">
        <v>76</v>
      </c>
      <c r="G114" s="120" t="s">
        <v>76</v>
      </c>
      <c r="H114" s="120" t="s">
        <v>76</v>
      </c>
      <c r="I114" s="120" t="s">
        <v>76</v>
      </c>
      <c r="J114" s="120" t="s">
        <v>184</v>
      </c>
      <c r="K114" s="120" t="s">
        <v>185</v>
      </c>
    </row>
    <row r="115" spans="1:11" x14ac:dyDescent="0.25">
      <c r="A115" s="120" t="s">
        <v>338</v>
      </c>
      <c r="B115" s="120" t="s">
        <v>339</v>
      </c>
      <c r="C115" s="120" t="s">
        <v>169</v>
      </c>
      <c r="D115" s="120" t="s">
        <v>170</v>
      </c>
      <c r="E115" s="120" t="s">
        <v>51</v>
      </c>
      <c r="F115" s="120" t="s">
        <v>76</v>
      </c>
      <c r="G115" s="120" t="s">
        <v>76</v>
      </c>
      <c r="H115" s="120" t="s">
        <v>76</v>
      </c>
      <c r="I115" s="120" t="s">
        <v>76</v>
      </c>
      <c r="J115" s="120" t="s">
        <v>184</v>
      </c>
      <c r="K115" s="120" t="s">
        <v>185</v>
      </c>
    </row>
    <row r="116" spans="1:11" x14ac:dyDescent="0.25">
      <c r="A116" s="120" t="s">
        <v>340</v>
      </c>
      <c r="B116" s="120" t="s">
        <v>341</v>
      </c>
      <c r="C116" s="120" t="s">
        <v>169</v>
      </c>
      <c r="D116" s="120" t="s">
        <v>170</v>
      </c>
      <c r="E116" s="120" t="s">
        <v>51</v>
      </c>
      <c r="F116" s="120" t="s">
        <v>76</v>
      </c>
      <c r="G116" s="120" t="s">
        <v>76</v>
      </c>
      <c r="H116" s="120" t="s">
        <v>76</v>
      </c>
      <c r="I116" s="120" t="s">
        <v>76</v>
      </c>
      <c r="J116" s="120" t="s">
        <v>184</v>
      </c>
      <c r="K116" s="120" t="s">
        <v>185</v>
      </c>
    </row>
    <row r="117" spans="1:11" x14ac:dyDescent="0.25">
      <c r="A117" s="120" t="s">
        <v>342</v>
      </c>
      <c r="B117" s="120" t="s">
        <v>343</v>
      </c>
      <c r="C117" s="120" t="s">
        <v>169</v>
      </c>
      <c r="D117" s="120" t="s">
        <v>170</v>
      </c>
      <c r="E117" s="120" t="s">
        <v>51</v>
      </c>
      <c r="F117" s="120" t="s">
        <v>76</v>
      </c>
      <c r="G117" s="120" t="s">
        <v>76</v>
      </c>
      <c r="H117" s="120" t="s">
        <v>76</v>
      </c>
      <c r="I117" s="120" t="s">
        <v>76</v>
      </c>
      <c r="J117" s="120" t="s">
        <v>184</v>
      </c>
      <c r="K117" s="120" t="s">
        <v>185</v>
      </c>
    </row>
    <row r="118" spans="1:11" x14ac:dyDescent="0.25">
      <c r="A118" s="120" t="s">
        <v>344</v>
      </c>
      <c r="B118" s="120" t="s">
        <v>345</v>
      </c>
      <c r="C118" s="120" t="s">
        <v>169</v>
      </c>
      <c r="D118" s="120" t="s">
        <v>170</v>
      </c>
      <c r="E118" s="120" t="s">
        <v>51</v>
      </c>
      <c r="F118" s="120" t="s">
        <v>76</v>
      </c>
      <c r="G118" s="120" t="s">
        <v>76</v>
      </c>
      <c r="H118" s="120" t="s">
        <v>76</v>
      </c>
      <c r="I118" s="120" t="s">
        <v>76</v>
      </c>
      <c r="J118" s="120" t="s">
        <v>184</v>
      </c>
      <c r="K118" s="120" t="s">
        <v>82</v>
      </c>
    </row>
    <row r="119" spans="1:11" x14ac:dyDescent="0.25">
      <c r="A119" s="120" t="s">
        <v>346</v>
      </c>
      <c r="B119" s="120" t="s">
        <v>347</v>
      </c>
      <c r="C119" s="120" t="s">
        <v>169</v>
      </c>
      <c r="D119" s="120" t="s">
        <v>170</v>
      </c>
      <c r="E119" s="120" t="s">
        <v>51</v>
      </c>
      <c r="F119" s="120" t="s">
        <v>76</v>
      </c>
      <c r="G119" s="120" t="s">
        <v>76</v>
      </c>
      <c r="H119" s="120" t="s">
        <v>76</v>
      </c>
      <c r="I119" s="120" t="s">
        <v>76</v>
      </c>
      <c r="J119" s="120" t="s">
        <v>184</v>
      </c>
      <c r="K119" s="120" t="s">
        <v>185</v>
      </c>
    </row>
    <row r="120" spans="1:11" x14ac:dyDescent="0.25">
      <c r="A120" s="120" t="s">
        <v>348</v>
      </c>
      <c r="B120" s="120" t="s">
        <v>349</v>
      </c>
      <c r="C120" s="120" t="s">
        <v>169</v>
      </c>
      <c r="D120" s="120" t="s">
        <v>170</v>
      </c>
      <c r="E120" s="120" t="s">
        <v>51</v>
      </c>
      <c r="F120" s="120" t="s">
        <v>76</v>
      </c>
      <c r="G120" s="120" t="s">
        <v>76</v>
      </c>
      <c r="H120" s="120" t="s">
        <v>76</v>
      </c>
      <c r="I120" s="120" t="s">
        <v>76</v>
      </c>
      <c r="J120" s="120" t="s">
        <v>184</v>
      </c>
      <c r="K120" s="120" t="s">
        <v>185</v>
      </c>
    </row>
    <row r="121" spans="1:11" x14ac:dyDescent="0.25">
      <c r="A121" s="120" t="s">
        <v>350</v>
      </c>
      <c r="B121" s="120" t="s">
        <v>351</v>
      </c>
      <c r="C121" s="120" t="s">
        <v>169</v>
      </c>
      <c r="D121" s="120" t="s">
        <v>170</v>
      </c>
      <c r="E121" s="120" t="s">
        <v>51</v>
      </c>
      <c r="F121" s="120" t="s">
        <v>76</v>
      </c>
      <c r="G121" s="120" t="s">
        <v>76</v>
      </c>
      <c r="H121" s="120" t="s">
        <v>76</v>
      </c>
      <c r="I121" s="120" t="s">
        <v>76</v>
      </c>
      <c r="J121" s="120" t="s">
        <v>184</v>
      </c>
      <c r="K121" s="120" t="s">
        <v>82</v>
      </c>
    </row>
    <row r="122" spans="1:11" x14ac:dyDescent="0.25">
      <c r="A122" s="120" t="s">
        <v>352</v>
      </c>
      <c r="B122" s="120" t="s">
        <v>353</v>
      </c>
      <c r="C122" s="120" t="s">
        <v>169</v>
      </c>
      <c r="D122" s="120" t="s">
        <v>170</v>
      </c>
      <c r="E122" s="120" t="s">
        <v>51</v>
      </c>
      <c r="F122" s="120" t="s">
        <v>76</v>
      </c>
      <c r="G122" s="120" t="s">
        <v>76</v>
      </c>
      <c r="H122" s="120" t="s">
        <v>76</v>
      </c>
      <c r="I122" s="120" t="s">
        <v>76</v>
      </c>
      <c r="J122" s="120" t="s">
        <v>184</v>
      </c>
      <c r="K122" s="120" t="s">
        <v>185</v>
      </c>
    </row>
    <row r="123" spans="1:11" x14ac:dyDescent="0.25">
      <c r="A123" s="120" t="s">
        <v>354</v>
      </c>
      <c r="B123" s="120" t="s">
        <v>355</v>
      </c>
      <c r="C123" s="120" t="s">
        <v>169</v>
      </c>
      <c r="D123" s="120" t="s">
        <v>170</v>
      </c>
      <c r="E123" s="120" t="s">
        <v>51</v>
      </c>
      <c r="F123" s="120" t="s">
        <v>76</v>
      </c>
      <c r="G123" s="120" t="s">
        <v>76</v>
      </c>
      <c r="H123" s="120" t="s">
        <v>76</v>
      </c>
      <c r="I123" s="120" t="s">
        <v>76</v>
      </c>
      <c r="J123" s="120" t="s">
        <v>184</v>
      </c>
      <c r="K123" s="120" t="s">
        <v>185</v>
      </c>
    </row>
    <row r="124" spans="1:11" x14ac:dyDescent="0.25">
      <c r="A124" s="120" t="s">
        <v>356</v>
      </c>
      <c r="B124" s="120" t="s">
        <v>357</v>
      </c>
      <c r="C124" s="120" t="s">
        <v>169</v>
      </c>
      <c r="D124" s="120" t="s">
        <v>170</v>
      </c>
      <c r="E124" s="120" t="s">
        <v>51</v>
      </c>
      <c r="F124" s="120" t="s">
        <v>76</v>
      </c>
      <c r="G124" s="120" t="s">
        <v>76</v>
      </c>
      <c r="H124" s="120" t="s">
        <v>76</v>
      </c>
      <c r="I124" s="120" t="s">
        <v>76</v>
      </c>
      <c r="J124" s="120" t="s">
        <v>184</v>
      </c>
      <c r="K124" s="120" t="s">
        <v>82</v>
      </c>
    </row>
    <row r="125" spans="1:11" x14ac:dyDescent="0.25">
      <c r="A125" s="120" t="s">
        <v>358</v>
      </c>
      <c r="B125" s="120" t="s">
        <v>359</v>
      </c>
      <c r="C125" s="120" t="s">
        <v>169</v>
      </c>
      <c r="D125" s="120" t="s">
        <v>170</v>
      </c>
      <c r="E125" s="120" t="s">
        <v>51</v>
      </c>
      <c r="F125" s="120" t="s">
        <v>76</v>
      </c>
      <c r="G125" s="120" t="s">
        <v>76</v>
      </c>
      <c r="H125" s="120" t="s">
        <v>76</v>
      </c>
      <c r="I125" s="120" t="s">
        <v>76</v>
      </c>
      <c r="J125" s="120" t="s">
        <v>184</v>
      </c>
      <c r="K125" s="120" t="s">
        <v>185</v>
      </c>
    </row>
    <row r="126" spans="1:11" x14ac:dyDescent="0.25">
      <c r="A126" s="120" t="s">
        <v>360</v>
      </c>
      <c r="B126" s="120" t="s">
        <v>361</v>
      </c>
      <c r="C126" s="120" t="s">
        <v>169</v>
      </c>
      <c r="D126" s="120" t="s">
        <v>170</v>
      </c>
      <c r="E126" s="120" t="s">
        <v>51</v>
      </c>
      <c r="F126" s="120" t="s">
        <v>76</v>
      </c>
      <c r="G126" s="120" t="s">
        <v>76</v>
      </c>
      <c r="H126" s="120" t="s">
        <v>76</v>
      </c>
      <c r="I126" s="120" t="s">
        <v>76</v>
      </c>
      <c r="J126" s="120" t="s">
        <v>184</v>
      </c>
      <c r="K126" s="120" t="s">
        <v>185</v>
      </c>
    </row>
    <row r="127" spans="1:11" x14ac:dyDescent="0.25">
      <c r="A127" s="120" t="s">
        <v>362</v>
      </c>
      <c r="B127" s="120" t="s">
        <v>363</v>
      </c>
      <c r="C127" s="120" t="s">
        <v>169</v>
      </c>
      <c r="D127" s="120" t="s">
        <v>170</v>
      </c>
      <c r="E127" s="120" t="s">
        <v>51</v>
      </c>
      <c r="F127" s="120" t="s">
        <v>76</v>
      </c>
      <c r="G127" s="120" t="s">
        <v>76</v>
      </c>
      <c r="H127" s="120" t="s">
        <v>76</v>
      </c>
      <c r="I127" s="120" t="s">
        <v>76</v>
      </c>
      <c r="J127" s="120" t="s">
        <v>364</v>
      </c>
      <c r="K127" s="120" t="s">
        <v>82</v>
      </c>
    </row>
    <row r="128" spans="1:11" x14ac:dyDescent="0.25">
      <c r="A128" s="120" t="s">
        <v>365</v>
      </c>
      <c r="B128" s="120" t="s">
        <v>366</v>
      </c>
      <c r="C128" s="120" t="s">
        <v>169</v>
      </c>
      <c r="D128" s="120" t="s">
        <v>170</v>
      </c>
      <c r="E128" s="120" t="s">
        <v>51</v>
      </c>
      <c r="F128" s="120" t="s">
        <v>76</v>
      </c>
      <c r="G128" s="120" t="s">
        <v>76</v>
      </c>
      <c r="H128" s="120" t="s">
        <v>76</v>
      </c>
      <c r="I128" s="120" t="s">
        <v>76</v>
      </c>
      <c r="J128" s="120" t="s">
        <v>364</v>
      </c>
      <c r="K128" s="120" t="s">
        <v>185</v>
      </c>
    </row>
    <row r="129" spans="1:11" x14ac:dyDescent="0.25">
      <c r="A129" s="120" t="s">
        <v>367</v>
      </c>
      <c r="B129" s="120" t="s">
        <v>368</v>
      </c>
      <c r="C129" s="120" t="s">
        <v>169</v>
      </c>
      <c r="D129" s="120" t="s">
        <v>170</v>
      </c>
      <c r="E129" s="120" t="s">
        <v>51</v>
      </c>
      <c r="F129" s="120" t="s">
        <v>76</v>
      </c>
      <c r="G129" s="120" t="s">
        <v>76</v>
      </c>
      <c r="H129" s="120" t="s">
        <v>76</v>
      </c>
      <c r="I129" s="120" t="s">
        <v>76</v>
      </c>
      <c r="J129" s="120" t="s">
        <v>364</v>
      </c>
      <c r="K129" s="120" t="s">
        <v>185</v>
      </c>
    </row>
    <row r="130" spans="1:11" x14ac:dyDescent="0.25">
      <c r="A130" s="120" t="s">
        <v>369</v>
      </c>
      <c r="B130" s="120" t="s">
        <v>370</v>
      </c>
      <c r="C130" s="120" t="s">
        <v>169</v>
      </c>
      <c r="D130" s="120" t="s">
        <v>170</v>
      </c>
      <c r="E130" s="120" t="s">
        <v>51</v>
      </c>
      <c r="F130" s="120" t="s">
        <v>76</v>
      </c>
      <c r="G130" s="120" t="s">
        <v>76</v>
      </c>
      <c r="H130" s="120" t="s">
        <v>76</v>
      </c>
      <c r="I130" s="120" t="s">
        <v>76</v>
      </c>
      <c r="J130" s="120" t="s">
        <v>184</v>
      </c>
      <c r="K130" s="120" t="s">
        <v>185</v>
      </c>
    </row>
    <row r="131" spans="1:11" x14ac:dyDescent="0.25">
      <c r="A131" s="120" t="s">
        <v>371</v>
      </c>
      <c r="B131" s="120" t="s">
        <v>372</v>
      </c>
      <c r="C131" s="120" t="s">
        <v>169</v>
      </c>
      <c r="D131" s="120" t="s">
        <v>170</v>
      </c>
      <c r="E131" s="120" t="s">
        <v>51</v>
      </c>
      <c r="F131" s="120" t="s">
        <v>76</v>
      </c>
      <c r="G131" s="120" t="s">
        <v>76</v>
      </c>
      <c r="H131" s="120" t="s">
        <v>76</v>
      </c>
      <c r="I131" s="120" t="s">
        <v>76</v>
      </c>
      <c r="J131" s="120" t="s">
        <v>184</v>
      </c>
      <c r="K131" s="120" t="s">
        <v>185</v>
      </c>
    </row>
    <row r="132" spans="1:11" x14ac:dyDescent="0.25">
      <c r="A132" s="120" t="s">
        <v>373</v>
      </c>
      <c r="B132" s="120" t="s">
        <v>374</v>
      </c>
      <c r="C132" s="120" t="s">
        <v>169</v>
      </c>
      <c r="D132" s="120" t="s">
        <v>170</v>
      </c>
      <c r="E132" s="120" t="s">
        <v>51</v>
      </c>
      <c r="F132" s="120" t="s">
        <v>76</v>
      </c>
      <c r="G132" s="120" t="s">
        <v>76</v>
      </c>
      <c r="H132" s="120" t="s">
        <v>76</v>
      </c>
      <c r="I132" s="120" t="s">
        <v>76</v>
      </c>
      <c r="J132" s="120" t="s">
        <v>184</v>
      </c>
      <c r="K132" s="120" t="s">
        <v>82</v>
      </c>
    </row>
    <row r="133" spans="1:11" x14ac:dyDescent="0.25">
      <c r="A133" s="120" t="s">
        <v>375</v>
      </c>
      <c r="B133" s="120" t="s">
        <v>376</v>
      </c>
      <c r="C133" s="120" t="s">
        <v>169</v>
      </c>
      <c r="D133" s="120" t="s">
        <v>170</v>
      </c>
      <c r="E133" s="120" t="s">
        <v>51</v>
      </c>
      <c r="F133" s="120" t="s">
        <v>76</v>
      </c>
      <c r="G133" s="120" t="s">
        <v>76</v>
      </c>
      <c r="H133" s="120" t="s">
        <v>76</v>
      </c>
      <c r="I133" s="120" t="s">
        <v>76</v>
      </c>
      <c r="J133" s="120" t="s">
        <v>184</v>
      </c>
      <c r="K133" s="120" t="s">
        <v>185</v>
      </c>
    </row>
    <row r="134" spans="1:11" x14ac:dyDescent="0.25">
      <c r="A134" s="120" t="s">
        <v>377</v>
      </c>
      <c r="B134" s="120" t="s">
        <v>378</v>
      </c>
      <c r="C134" s="120" t="s">
        <v>169</v>
      </c>
      <c r="D134" s="120" t="s">
        <v>170</v>
      </c>
      <c r="E134" s="120" t="s">
        <v>51</v>
      </c>
      <c r="F134" s="120" t="s">
        <v>76</v>
      </c>
      <c r="G134" s="120" t="s">
        <v>76</v>
      </c>
      <c r="H134" s="120" t="s">
        <v>76</v>
      </c>
      <c r="I134" s="120" t="s">
        <v>76</v>
      </c>
      <c r="J134" s="120" t="s">
        <v>184</v>
      </c>
      <c r="K134" s="120" t="s">
        <v>185</v>
      </c>
    </row>
    <row r="135" spans="1:11" x14ac:dyDescent="0.25">
      <c r="A135" s="120" t="s">
        <v>379</v>
      </c>
      <c r="B135" s="120" t="s">
        <v>380</v>
      </c>
      <c r="C135" s="120" t="s">
        <v>169</v>
      </c>
      <c r="D135" s="120" t="s">
        <v>170</v>
      </c>
      <c r="E135" s="120" t="s">
        <v>51</v>
      </c>
      <c r="F135" s="120" t="s">
        <v>76</v>
      </c>
      <c r="G135" s="120" t="s">
        <v>76</v>
      </c>
      <c r="H135" s="120" t="s">
        <v>76</v>
      </c>
      <c r="I135" s="120" t="s">
        <v>76</v>
      </c>
      <c r="J135" s="120" t="s">
        <v>184</v>
      </c>
      <c r="K135" s="120" t="s">
        <v>185</v>
      </c>
    </row>
    <row r="136" spans="1:11" x14ac:dyDescent="0.25">
      <c r="A136" s="120" t="s">
        <v>381</v>
      </c>
      <c r="B136" s="120" t="s">
        <v>382</v>
      </c>
      <c r="C136" s="120" t="s">
        <v>169</v>
      </c>
      <c r="D136" s="120" t="s">
        <v>170</v>
      </c>
      <c r="E136" s="120" t="s">
        <v>51</v>
      </c>
      <c r="F136" s="120" t="s">
        <v>76</v>
      </c>
      <c r="G136" s="120" t="s">
        <v>76</v>
      </c>
      <c r="H136" s="120" t="s">
        <v>76</v>
      </c>
      <c r="I136" s="120" t="s">
        <v>76</v>
      </c>
      <c r="J136" s="120" t="s">
        <v>184</v>
      </c>
      <c r="K136" s="120" t="s">
        <v>185</v>
      </c>
    </row>
    <row r="137" spans="1:11" x14ac:dyDescent="0.25">
      <c r="A137" s="120" t="s">
        <v>383</v>
      </c>
      <c r="B137" s="120" t="s">
        <v>384</v>
      </c>
      <c r="C137" s="120" t="s">
        <v>169</v>
      </c>
      <c r="D137" s="120" t="s">
        <v>170</v>
      </c>
      <c r="E137" s="120" t="s">
        <v>51</v>
      </c>
      <c r="F137" s="120" t="s">
        <v>76</v>
      </c>
      <c r="G137" s="120" t="s">
        <v>76</v>
      </c>
      <c r="H137" s="120" t="s">
        <v>76</v>
      </c>
      <c r="I137" s="120" t="s">
        <v>76</v>
      </c>
      <c r="J137" s="120" t="s">
        <v>184</v>
      </c>
      <c r="K137" s="120" t="s">
        <v>185</v>
      </c>
    </row>
    <row r="138" spans="1:11" x14ac:dyDescent="0.25">
      <c r="A138" s="120" t="s">
        <v>385</v>
      </c>
      <c r="B138" s="120" t="s">
        <v>386</v>
      </c>
      <c r="C138" s="120" t="s">
        <v>169</v>
      </c>
      <c r="D138" s="120" t="s">
        <v>170</v>
      </c>
      <c r="E138" s="120" t="s">
        <v>51</v>
      </c>
      <c r="F138" s="120" t="s">
        <v>76</v>
      </c>
      <c r="G138" s="120" t="s">
        <v>76</v>
      </c>
      <c r="H138" s="120" t="s">
        <v>76</v>
      </c>
      <c r="I138" s="120" t="s">
        <v>76</v>
      </c>
      <c r="J138" s="120" t="s">
        <v>387</v>
      </c>
      <c r="K138" s="120" t="s">
        <v>82</v>
      </c>
    </row>
    <row r="139" spans="1:11" x14ac:dyDescent="0.25">
      <c r="A139" s="120" t="s">
        <v>388</v>
      </c>
      <c r="B139" s="120" t="s">
        <v>389</v>
      </c>
      <c r="C139" s="120" t="s">
        <v>169</v>
      </c>
      <c r="D139" s="120" t="s">
        <v>170</v>
      </c>
      <c r="E139" s="120" t="s">
        <v>51</v>
      </c>
      <c r="F139" s="120" t="s">
        <v>76</v>
      </c>
      <c r="G139" s="120" t="s">
        <v>76</v>
      </c>
      <c r="H139" s="120" t="s">
        <v>76</v>
      </c>
      <c r="I139" s="120" t="s">
        <v>76</v>
      </c>
      <c r="J139" s="120" t="s">
        <v>364</v>
      </c>
      <c r="K139" s="120" t="s">
        <v>185</v>
      </c>
    </row>
    <row r="140" spans="1:11" x14ac:dyDescent="0.25">
      <c r="A140" s="120" t="s">
        <v>390</v>
      </c>
      <c r="B140" s="120" t="s">
        <v>391</v>
      </c>
      <c r="C140" s="120" t="s">
        <v>169</v>
      </c>
      <c r="D140" s="120" t="s">
        <v>170</v>
      </c>
      <c r="E140" s="120" t="s">
        <v>51</v>
      </c>
      <c r="F140" s="120" t="s">
        <v>76</v>
      </c>
      <c r="G140" s="120" t="s">
        <v>76</v>
      </c>
      <c r="H140" s="120" t="s">
        <v>76</v>
      </c>
      <c r="I140" s="120" t="s">
        <v>76</v>
      </c>
      <c r="J140" s="120" t="s">
        <v>364</v>
      </c>
      <c r="K140" s="120" t="s">
        <v>185</v>
      </c>
    </row>
    <row r="141" spans="1:11" x14ac:dyDescent="0.25">
      <c r="A141" s="120" t="s">
        <v>392</v>
      </c>
      <c r="B141" s="120" t="s">
        <v>393</v>
      </c>
      <c r="C141" s="120" t="s">
        <v>169</v>
      </c>
      <c r="D141" s="120" t="s">
        <v>170</v>
      </c>
      <c r="E141" s="120" t="s">
        <v>51</v>
      </c>
      <c r="F141" s="120" t="s">
        <v>76</v>
      </c>
      <c r="G141" s="120" t="s">
        <v>76</v>
      </c>
      <c r="H141" s="120" t="s">
        <v>76</v>
      </c>
      <c r="I141" s="120" t="s">
        <v>76</v>
      </c>
      <c r="J141" s="120" t="s">
        <v>364</v>
      </c>
      <c r="K141" s="120" t="s">
        <v>185</v>
      </c>
    </row>
    <row r="142" spans="1:11" x14ac:dyDescent="0.25">
      <c r="A142" s="120" t="s">
        <v>394</v>
      </c>
      <c r="B142" s="120" t="s">
        <v>395</v>
      </c>
      <c r="C142" s="120" t="s">
        <v>169</v>
      </c>
      <c r="D142" s="120" t="s">
        <v>170</v>
      </c>
      <c r="E142" s="120" t="s">
        <v>51</v>
      </c>
      <c r="F142" s="120" t="s">
        <v>76</v>
      </c>
      <c r="G142" s="120" t="s">
        <v>76</v>
      </c>
      <c r="H142" s="120" t="s">
        <v>76</v>
      </c>
      <c r="I142" s="120" t="s">
        <v>76</v>
      </c>
      <c r="J142" s="120" t="s">
        <v>364</v>
      </c>
      <c r="K142" s="120" t="s">
        <v>185</v>
      </c>
    </row>
    <row r="143" spans="1:11" x14ac:dyDescent="0.25">
      <c r="A143" s="120" t="s">
        <v>396</v>
      </c>
      <c r="B143" s="120" t="s">
        <v>397</v>
      </c>
      <c r="C143" s="120" t="s">
        <v>169</v>
      </c>
      <c r="D143" s="120" t="s">
        <v>170</v>
      </c>
      <c r="E143" s="120" t="s">
        <v>51</v>
      </c>
      <c r="F143" s="120" t="s">
        <v>76</v>
      </c>
      <c r="G143" s="120" t="s">
        <v>76</v>
      </c>
      <c r="H143" s="120" t="s">
        <v>76</v>
      </c>
      <c r="I143" s="120" t="s">
        <v>76</v>
      </c>
      <c r="J143" s="120" t="s">
        <v>364</v>
      </c>
      <c r="K143" s="120" t="s">
        <v>185</v>
      </c>
    </row>
    <row r="144" spans="1:11" x14ac:dyDescent="0.25">
      <c r="A144" s="120" t="s">
        <v>398</v>
      </c>
      <c r="B144" s="120" t="s">
        <v>399</v>
      </c>
      <c r="C144" s="120" t="s">
        <v>169</v>
      </c>
      <c r="D144" s="120" t="s">
        <v>170</v>
      </c>
      <c r="E144" s="120" t="s">
        <v>51</v>
      </c>
      <c r="F144" s="120" t="s">
        <v>76</v>
      </c>
      <c r="G144" s="120" t="s">
        <v>76</v>
      </c>
      <c r="H144" s="120" t="s">
        <v>76</v>
      </c>
      <c r="I144" s="120" t="s">
        <v>76</v>
      </c>
      <c r="J144" s="120" t="s">
        <v>364</v>
      </c>
      <c r="K144" s="120" t="s">
        <v>185</v>
      </c>
    </row>
    <row r="145" spans="1:11" x14ac:dyDescent="0.25">
      <c r="A145" s="120" t="s">
        <v>400</v>
      </c>
      <c r="B145" s="120" t="s">
        <v>401</v>
      </c>
      <c r="C145" s="120" t="s">
        <v>169</v>
      </c>
      <c r="D145" s="120" t="s">
        <v>170</v>
      </c>
      <c r="E145" s="120" t="s">
        <v>51</v>
      </c>
      <c r="F145" s="120" t="s">
        <v>76</v>
      </c>
      <c r="G145" s="120" t="s">
        <v>76</v>
      </c>
      <c r="H145" s="120" t="s">
        <v>76</v>
      </c>
      <c r="I145" s="120" t="s">
        <v>76</v>
      </c>
      <c r="J145" s="120" t="s">
        <v>364</v>
      </c>
      <c r="K145" s="120" t="s">
        <v>185</v>
      </c>
    </row>
    <row r="146" spans="1:11" x14ac:dyDescent="0.25">
      <c r="A146" s="120" t="s">
        <v>402</v>
      </c>
      <c r="B146" s="120" t="s">
        <v>403</v>
      </c>
      <c r="C146" s="120" t="s">
        <v>169</v>
      </c>
      <c r="D146" s="120" t="s">
        <v>170</v>
      </c>
      <c r="E146" s="120" t="s">
        <v>51</v>
      </c>
      <c r="F146" s="120" t="s">
        <v>76</v>
      </c>
      <c r="G146" s="120" t="s">
        <v>76</v>
      </c>
      <c r="H146" s="120" t="s">
        <v>76</v>
      </c>
      <c r="I146" s="120" t="s">
        <v>76</v>
      </c>
      <c r="J146" s="120" t="s">
        <v>364</v>
      </c>
      <c r="K146" s="120" t="s">
        <v>185</v>
      </c>
    </row>
    <row r="147" spans="1:11" x14ac:dyDescent="0.25">
      <c r="A147" s="120" t="s">
        <v>404</v>
      </c>
      <c r="B147" s="120" t="s">
        <v>405</v>
      </c>
      <c r="C147" s="120" t="s">
        <v>169</v>
      </c>
      <c r="D147" s="120" t="s">
        <v>170</v>
      </c>
      <c r="E147" s="120" t="s">
        <v>51</v>
      </c>
      <c r="F147" s="120" t="s">
        <v>76</v>
      </c>
      <c r="G147" s="120" t="s">
        <v>76</v>
      </c>
      <c r="H147" s="120" t="s">
        <v>76</v>
      </c>
      <c r="I147" s="120" t="s">
        <v>76</v>
      </c>
      <c r="J147" s="120" t="s">
        <v>364</v>
      </c>
      <c r="K147" s="120" t="s">
        <v>185</v>
      </c>
    </row>
    <row r="148" spans="1:11" x14ac:dyDescent="0.25">
      <c r="A148" s="120" t="s">
        <v>406</v>
      </c>
      <c r="B148" s="120" t="s">
        <v>407</v>
      </c>
      <c r="C148" s="120" t="s">
        <v>169</v>
      </c>
      <c r="D148" s="120" t="s">
        <v>170</v>
      </c>
      <c r="E148" s="120" t="s">
        <v>51</v>
      </c>
      <c r="F148" s="120" t="s">
        <v>76</v>
      </c>
      <c r="G148" s="120" t="s">
        <v>76</v>
      </c>
      <c r="H148" s="120" t="s">
        <v>76</v>
      </c>
      <c r="I148" s="120" t="s">
        <v>76</v>
      </c>
      <c r="J148" s="120" t="s">
        <v>364</v>
      </c>
      <c r="K148" s="120" t="s">
        <v>185</v>
      </c>
    </row>
    <row r="149" spans="1:11" x14ac:dyDescent="0.25">
      <c r="A149" s="120" t="s">
        <v>408</v>
      </c>
      <c r="B149" s="120" t="s">
        <v>409</v>
      </c>
      <c r="C149" s="120" t="s">
        <v>169</v>
      </c>
      <c r="D149" s="120" t="s">
        <v>170</v>
      </c>
      <c r="E149" s="120" t="s">
        <v>51</v>
      </c>
      <c r="F149" s="120" t="s">
        <v>76</v>
      </c>
      <c r="G149" s="120" t="s">
        <v>76</v>
      </c>
      <c r="H149" s="120" t="s">
        <v>76</v>
      </c>
      <c r="I149" s="120" t="s">
        <v>76</v>
      </c>
      <c r="J149" s="120" t="s">
        <v>364</v>
      </c>
      <c r="K149" s="120" t="s">
        <v>82</v>
      </c>
    </row>
    <row r="150" spans="1:11" x14ac:dyDescent="0.25">
      <c r="A150" s="120" t="s">
        <v>410</v>
      </c>
      <c r="B150" s="120" t="s">
        <v>411</v>
      </c>
      <c r="C150" s="120" t="s">
        <v>169</v>
      </c>
      <c r="D150" s="120" t="s">
        <v>170</v>
      </c>
      <c r="E150" s="120" t="s">
        <v>51</v>
      </c>
      <c r="F150" s="120" t="s">
        <v>76</v>
      </c>
      <c r="G150" s="120" t="s">
        <v>76</v>
      </c>
      <c r="H150" s="120" t="s">
        <v>76</v>
      </c>
      <c r="I150" s="120" t="s">
        <v>76</v>
      </c>
      <c r="J150" s="120" t="s">
        <v>184</v>
      </c>
      <c r="K150" s="120" t="s">
        <v>185</v>
      </c>
    </row>
    <row r="151" spans="1:11" x14ac:dyDescent="0.25">
      <c r="A151" s="120" t="s">
        <v>412</v>
      </c>
      <c r="B151" s="120" t="s">
        <v>413</v>
      </c>
      <c r="C151" s="120" t="s">
        <v>169</v>
      </c>
      <c r="D151" s="120" t="s">
        <v>170</v>
      </c>
      <c r="E151" s="120" t="s">
        <v>51</v>
      </c>
      <c r="F151" s="120" t="s">
        <v>76</v>
      </c>
      <c r="G151" s="120" t="s">
        <v>76</v>
      </c>
      <c r="H151" s="120" t="s">
        <v>76</v>
      </c>
      <c r="I151" s="120" t="s">
        <v>76</v>
      </c>
      <c r="J151" s="120" t="s">
        <v>184</v>
      </c>
      <c r="K151" s="120" t="s">
        <v>82</v>
      </c>
    </row>
    <row r="152" spans="1:11" x14ac:dyDescent="0.25">
      <c r="A152" s="120" t="s">
        <v>414</v>
      </c>
      <c r="B152" s="120" t="s">
        <v>415</v>
      </c>
      <c r="C152" s="120" t="s">
        <v>169</v>
      </c>
      <c r="D152" s="120" t="s">
        <v>170</v>
      </c>
      <c r="E152" s="120" t="s">
        <v>51</v>
      </c>
      <c r="F152" s="120" t="s">
        <v>76</v>
      </c>
      <c r="G152" s="120" t="s">
        <v>76</v>
      </c>
      <c r="H152" s="120" t="s">
        <v>76</v>
      </c>
      <c r="I152" s="120" t="s">
        <v>76</v>
      </c>
      <c r="J152" s="120" t="s">
        <v>184</v>
      </c>
      <c r="K152" s="120" t="s">
        <v>185</v>
      </c>
    </row>
    <row r="153" spans="1:11" x14ac:dyDescent="0.25">
      <c r="A153" s="120" t="s">
        <v>416</v>
      </c>
      <c r="B153" s="120" t="s">
        <v>417</v>
      </c>
      <c r="C153" s="120" t="s">
        <v>169</v>
      </c>
      <c r="D153" s="120" t="s">
        <v>170</v>
      </c>
      <c r="E153" s="120" t="s">
        <v>51</v>
      </c>
      <c r="F153" s="120" t="s">
        <v>76</v>
      </c>
      <c r="G153" s="120" t="s">
        <v>76</v>
      </c>
      <c r="H153" s="120" t="s">
        <v>76</v>
      </c>
      <c r="I153" s="120" t="s">
        <v>76</v>
      </c>
      <c r="J153" s="120" t="s">
        <v>364</v>
      </c>
      <c r="K153" s="120" t="s">
        <v>185</v>
      </c>
    </row>
    <row r="154" spans="1:11" x14ac:dyDescent="0.25">
      <c r="A154" s="120" t="s">
        <v>418</v>
      </c>
      <c r="B154" s="120" t="s">
        <v>419</v>
      </c>
      <c r="C154" s="120" t="s">
        <v>169</v>
      </c>
      <c r="D154" s="120" t="s">
        <v>170</v>
      </c>
      <c r="E154" s="120" t="s">
        <v>51</v>
      </c>
      <c r="F154" s="120" t="s">
        <v>76</v>
      </c>
      <c r="G154" s="120" t="s">
        <v>76</v>
      </c>
      <c r="H154" s="120" t="s">
        <v>76</v>
      </c>
      <c r="I154" s="120" t="s">
        <v>76</v>
      </c>
      <c r="J154" s="120" t="s">
        <v>184</v>
      </c>
      <c r="K154" s="120" t="s">
        <v>185</v>
      </c>
    </row>
    <row r="155" spans="1:11" x14ac:dyDescent="0.25">
      <c r="A155" s="120" t="s">
        <v>420</v>
      </c>
      <c r="B155" s="120" t="s">
        <v>421</v>
      </c>
      <c r="C155" s="120" t="s">
        <v>169</v>
      </c>
      <c r="D155" s="120" t="s">
        <v>170</v>
      </c>
      <c r="E155" s="120" t="s">
        <v>51</v>
      </c>
      <c r="F155" s="120" t="s">
        <v>76</v>
      </c>
      <c r="G155" s="120" t="s">
        <v>76</v>
      </c>
      <c r="H155" s="120" t="s">
        <v>76</v>
      </c>
      <c r="I155" s="120" t="s">
        <v>76</v>
      </c>
      <c r="J155" s="120" t="s">
        <v>364</v>
      </c>
      <c r="K155" s="120" t="s">
        <v>185</v>
      </c>
    </row>
    <row r="156" spans="1:11" x14ac:dyDescent="0.25">
      <c r="A156" s="120" t="s">
        <v>422</v>
      </c>
      <c r="B156" s="120" t="s">
        <v>423</v>
      </c>
      <c r="C156" s="120" t="s">
        <v>169</v>
      </c>
      <c r="D156" s="120" t="s">
        <v>170</v>
      </c>
      <c r="E156" s="120" t="s">
        <v>51</v>
      </c>
      <c r="F156" s="120" t="s">
        <v>76</v>
      </c>
      <c r="G156" s="120" t="s">
        <v>76</v>
      </c>
      <c r="H156" s="120" t="s">
        <v>76</v>
      </c>
      <c r="I156" s="120" t="s">
        <v>76</v>
      </c>
      <c r="J156" s="120" t="s">
        <v>184</v>
      </c>
      <c r="K156" s="120" t="s">
        <v>185</v>
      </c>
    </row>
    <row r="157" spans="1:11" x14ac:dyDescent="0.25">
      <c r="A157" s="120" t="s">
        <v>424</v>
      </c>
      <c r="B157" s="120" t="s">
        <v>425</v>
      </c>
      <c r="C157" s="120" t="s">
        <v>169</v>
      </c>
      <c r="D157" s="120" t="s">
        <v>170</v>
      </c>
      <c r="E157" s="120" t="s">
        <v>51</v>
      </c>
      <c r="F157" s="120" t="s">
        <v>76</v>
      </c>
      <c r="G157" s="120" t="s">
        <v>76</v>
      </c>
      <c r="H157" s="120" t="s">
        <v>76</v>
      </c>
      <c r="I157" s="120" t="s">
        <v>76</v>
      </c>
      <c r="J157" s="120" t="s">
        <v>184</v>
      </c>
      <c r="K157" s="120" t="s">
        <v>185</v>
      </c>
    </row>
    <row r="158" spans="1:11" x14ac:dyDescent="0.25">
      <c r="A158" s="120" t="s">
        <v>426</v>
      </c>
      <c r="B158" s="120" t="s">
        <v>427</v>
      </c>
      <c r="C158" s="120" t="s">
        <v>169</v>
      </c>
      <c r="D158" s="120" t="s">
        <v>170</v>
      </c>
      <c r="E158" s="120" t="s">
        <v>51</v>
      </c>
      <c r="F158" s="120" t="s">
        <v>76</v>
      </c>
      <c r="G158" s="120" t="s">
        <v>76</v>
      </c>
      <c r="H158" s="120" t="s">
        <v>76</v>
      </c>
      <c r="I158" s="120" t="s">
        <v>76</v>
      </c>
      <c r="J158" s="120" t="s">
        <v>184</v>
      </c>
      <c r="K158" s="120" t="s">
        <v>82</v>
      </c>
    </row>
    <row r="159" spans="1:11" x14ac:dyDescent="0.25">
      <c r="A159" s="120" t="s">
        <v>428</v>
      </c>
      <c r="B159" s="120" t="s">
        <v>429</v>
      </c>
      <c r="C159" s="120" t="s">
        <v>169</v>
      </c>
      <c r="D159" s="120" t="s">
        <v>170</v>
      </c>
      <c r="E159" s="120" t="s">
        <v>51</v>
      </c>
      <c r="F159" s="120" t="s">
        <v>76</v>
      </c>
      <c r="G159" s="120" t="s">
        <v>76</v>
      </c>
      <c r="H159" s="120" t="s">
        <v>76</v>
      </c>
      <c r="I159" s="120" t="s">
        <v>76</v>
      </c>
      <c r="J159" s="120" t="s">
        <v>184</v>
      </c>
      <c r="K159" s="120" t="s">
        <v>185</v>
      </c>
    </row>
    <row r="160" spans="1:11" x14ac:dyDescent="0.25">
      <c r="A160" s="120" t="s">
        <v>430</v>
      </c>
      <c r="B160" s="120" t="s">
        <v>431</v>
      </c>
      <c r="C160" s="120" t="s">
        <v>169</v>
      </c>
      <c r="D160" s="120" t="s">
        <v>170</v>
      </c>
      <c r="E160" s="120" t="s">
        <v>51</v>
      </c>
      <c r="F160" s="120" t="s">
        <v>76</v>
      </c>
      <c r="G160" s="120" t="s">
        <v>76</v>
      </c>
      <c r="H160" s="120" t="s">
        <v>76</v>
      </c>
      <c r="I160" s="120" t="s">
        <v>76</v>
      </c>
      <c r="J160" s="120" t="s">
        <v>364</v>
      </c>
      <c r="K160" s="120" t="s">
        <v>185</v>
      </c>
    </row>
    <row r="161" spans="1:11" x14ac:dyDescent="0.25">
      <c r="A161" s="120" t="s">
        <v>432</v>
      </c>
      <c r="B161" s="120" t="s">
        <v>433</v>
      </c>
      <c r="C161" s="120" t="s">
        <v>169</v>
      </c>
      <c r="D161" s="120" t="s">
        <v>170</v>
      </c>
      <c r="E161" s="120" t="s">
        <v>51</v>
      </c>
      <c r="F161" s="120" t="s">
        <v>76</v>
      </c>
      <c r="G161" s="120" t="s">
        <v>76</v>
      </c>
      <c r="H161" s="120" t="s">
        <v>76</v>
      </c>
      <c r="I161" s="120" t="s">
        <v>76</v>
      </c>
      <c r="J161" s="120" t="s">
        <v>184</v>
      </c>
      <c r="K161" s="120" t="s">
        <v>82</v>
      </c>
    </row>
    <row r="162" spans="1:11" x14ac:dyDescent="0.25">
      <c r="A162" s="120" t="s">
        <v>434</v>
      </c>
      <c r="B162" s="120" t="s">
        <v>435</v>
      </c>
      <c r="C162" s="120" t="s">
        <v>169</v>
      </c>
      <c r="D162" s="120" t="s">
        <v>170</v>
      </c>
      <c r="E162" s="120" t="s">
        <v>51</v>
      </c>
      <c r="F162" s="120" t="s">
        <v>76</v>
      </c>
      <c r="G162" s="120" t="s">
        <v>76</v>
      </c>
      <c r="H162" s="120" t="s">
        <v>76</v>
      </c>
      <c r="I162" s="120" t="s">
        <v>76</v>
      </c>
      <c r="J162" s="120" t="s">
        <v>184</v>
      </c>
      <c r="K162" s="120" t="s">
        <v>185</v>
      </c>
    </row>
    <row r="163" spans="1:11" x14ac:dyDescent="0.25">
      <c r="A163" s="120" t="s">
        <v>436</v>
      </c>
      <c r="B163" s="120" t="s">
        <v>437</v>
      </c>
      <c r="C163" s="120" t="s">
        <v>169</v>
      </c>
      <c r="D163" s="120" t="s">
        <v>170</v>
      </c>
      <c r="E163" s="120" t="s">
        <v>51</v>
      </c>
      <c r="F163" s="120" t="s">
        <v>76</v>
      </c>
      <c r="G163" s="120" t="s">
        <v>76</v>
      </c>
      <c r="H163" s="120" t="s">
        <v>76</v>
      </c>
      <c r="I163" s="120" t="s">
        <v>76</v>
      </c>
      <c r="J163" s="120" t="s">
        <v>184</v>
      </c>
      <c r="K163" s="120" t="s">
        <v>185</v>
      </c>
    </row>
    <row r="164" spans="1:11" x14ac:dyDescent="0.25">
      <c r="A164" s="120" t="s">
        <v>438</v>
      </c>
      <c r="B164" s="120" t="s">
        <v>332</v>
      </c>
      <c r="C164" s="120" t="s">
        <v>169</v>
      </c>
      <c r="D164" s="120" t="s">
        <v>170</v>
      </c>
      <c r="E164" s="120" t="s">
        <v>51</v>
      </c>
      <c r="F164" s="120" t="s">
        <v>76</v>
      </c>
      <c r="G164" s="120" t="s">
        <v>76</v>
      </c>
      <c r="H164" s="120" t="s">
        <v>76</v>
      </c>
      <c r="I164" s="120" t="s">
        <v>76</v>
      </c>
      <c r="J164" s="120" t="s">
        <v>184</v>
      </c>
      <c r="K164" s="120" t="s">
        <v>82</v>
      </c>
    </row>
    <row r="165" spans="1:11" x14ac:dyDescent="0.25">
      <c r="A165" s="120" t="s">
        <v>439</v>
      </c>
      <c r="B165" s="120" t="s">
        <v>440</v>
      </c>
      <c r="C165" s="120" t="s">
        <v>169</v>
      </c>
      <c r="D165" s="120" t="s">
        <v>170</v>
      </c>
      <c r="E165" s="120" t="s">
        <v>51</v>
      </c>
      <c r="F165" s="120" t="s">
        <v>76</v>
      </c>
      <c r="G165" s="120" t="s">
        <v>76</v>
      </c>
      <c r="H165" s="120" t="s">
        <v>76</v>
      </c>
      <c r="I165" s="120" t="s">
        <v>76</v>
      </c>
      <c r="J165" s="120" t="s">
        <v>184</v>
      </c>
      <c r="K165" s="120" t="s">
        <v>185</v>
      </c>
    </row>
    <row r="166" spans="1:11" x14ac:dyDescent="0.25">
      <c r="A166" s="120" t="s">
        <v>441</v>
      </c>
      <c r="B166" s="120" t="s">
        <v>442</v>
      </c>
      <c r="C166" s="120" t="s">
        <v>169</v>
      </c>
      <c r="D166" s="120" t="s">
        <v>170</v>
      </c>
      <c r="E166" s="120" t="s">
        <v>51</v>
      </c>
      <c r="F166" s="120" t="s">
        <v>76</v>
      </c>
      <c r="G166" s="120" t="s">
        <v>76</v>
      </c>
      <c r="H166" s="120" t="s">
        <v>76</v>
      </c>
      <c r="I166" s="120" t="s">
        <v>76</v>
      </c>
      <c r="J166" s="120" t="s">
        <v>184</v>
      </c>
      <c r="K166" s="120" t="s">
        <v>82</v>
      </c>
    </row>
    <row r="167" spans="1:11" x14ac:dyDescent="0.25">
      <c r="A167" s="120" t="s">
        <v>443</v>
      </c>
      <c r="B167" s="120" t="s">
        <v>444</v>
      </c>
      <c r="C167" s="120" t="s">
        <v>169</v>
      </c>
      <c r="D167" s="120" t="s">
        <v>170</v>
      </c>
      <c r="E167" s="120" t="s">
        <v>51</v>
      </c>
      <c r="F167" s="120" t="s">
        <v>76</v>
      </c>
      <c r="G167" s="120" t="s">
        <v>76</v>
      </c>
      <c r="H167" s="120" t="s">
        <v>76</v>
      </c>
      <c r="I167" s="120" t="s">
        <v>76</v>
      </c>
      <c r="J167" s="120" t="s">
        <v>364</v>
      </c>
      <c r="K167" s="120" t="s">
        <v>82</v>
      </c>
    </row>
    <row r="168" spans="1:11" x14ac:dyDescent="0.25">
      <c r="A168" s="120" t="s">
        <v>445</v>
      </c>
      <c r="B168" s="120" t="s">
        <v>446</v>
      </c>
      <c r="C168" s="120" t="s">
        <v>169</v>
      </c>
      <c r="D168" s="120" t="s">
        <v>170</v>
      </c>
      <c r="E168" s="120" t="s">
        <v>51</v>
      </c>
      <c r="F168" s="120" t="s">
        <v>76</v>
      </c>
      <c r="G168" s="120" t="s">
        <v>76</v>
      </c>
      <c r="H168" s="120" t="s">
        <v>76</v>
      </c>
      <c r="I168" s="120" t="s">
        <v>76</v>
      </c>
      <c r="J168" s="120" t="s">
        <v>364</v>
      </c>
      <c r="K168" s="120" t="s">
        <v>82</v>
      </c>
    </row>
    <row r="169" spans="1:11" x14ac:dyDescent="0.25">
      <c r="A169" s="120" t="s">
        <v>447</v>
      </c>
      <c r="B169" s="120" t="s">
        <v>448</v>
      </c>
      <c r="C169" s="120" t="s">
        <v>169</v>
      </c>
      <c r="D169" s="120" t="s">
        <v>170</v>
      </c>
      <c r="E169" s="120" t="s">
        <v>51</v>
      </c>
      <c r="F169" s="120" t="s">
        <v>76</v>
      </c>
      <c r="G169" s="120" t="s">
        <v>76</v>
      </c>
      <c r="H169" s="120" t="s">
        <v>76</v>
      </c>
      <c r="I169" s="120" t="s">
        <v>76</v>
      </c>
      <c r="J169" s="120" t="s">
        <v>171</v>
      </c>
      <c r="K169" s="120" t="s">
        <v>82</v>
      </c>
    </row>
    <row r="170" spans="1:11" x14ac:dyDescent="0.25">
      <c r="A170" s="120" t="s">
        <v>449</v>
      </c>
      <c r="B170" s="120" t="s">
        <v>450</v>
      </c>
      <c r="C170" s="120" t="s">
        <v>169</v>
      </c>
      <c r="D170" s="120" t="s">
        <v>170</v>
      </c>
      <c r="E170" s="120" t="s">
        <v>51</v>
      </c>
      <c r="F170" s="120" t="s">
        <v>76</v>
      </c>
      <c r="G170" s="120" t="s">
        <v>76</v>
      </c>
      <c r="H170" s="120" t="s">
        <v>76</v>
      </c>
      <c r="I170" s="120" t="s">
        <v>76</v>
      </c>
      <c r="J170" s="120" t="s">
        <v>184</v>
      </c>
      <c r="K170" s="120" t="s">
        <v>82</v>
      </c>
    </row>
    <row r="171" spans="1:11" x14ac:dyDescent="0.25">
      <c r="A171" s="120" t="s">
        <v>451</v>
      </c>
      <c r="B171" s="120" t="s">
        <v>452</v>
      </c>
      <c r="C171" s="120" t="s">
        <v>169</v>
      </c>
      <c r="D171" s="120" t="s">
        <v>170</v>
      </c>
      <c r="E171" s="120" t="s">
        <v>51</v>
      </c>
      <c r="F171" s="120" t="s">
        <v>76</v>
      </c>
      <c r="G171" s="120" t="s">
        <v>76</v>
      </c>
      <c r="H171" s="120" t="s">
        <v>76</v>
      </c>
      <c r="I171" s="120" t="s">
        <v>76</v>
      </c>
      <c r="J171" s="120" t="s">
        <v>184</v>
      </c>
      <c r="K171" s="120" t="s">
        <v>82</v>
      </c>
    </row>
    <row r="172" spans="1:11" x14ac:dyDescent="0.25">
      <c r="A172" s="120" t="s">
        <v>1495</v>
      </c>
      <c r="B172" s="120" t="s">
        <v>1496</v>
      </c>
      <c r="C172" s="120" t="s">
        <v>169</v>
      </c>
      <c r="D172" s="120" t="s">
        <v>1497</v>
      </c>
      <c r="E172" s="120" t="s">
        <v>51</v>
      </c>
      <c r="F172" s="120" t="s">
        <v>76</v>
      </c>
      <c r="G172" s="120" t="s">
        <v>76</v>
      </c>
      <c r="H172" s="120" t="s">
        <v>76</v>
      </c>
      <c r="I172" s="120" t="s">
        <v>76</v>
      </c>
      <c r="J172" s="120" t="s">
        <v>1498</v>
      </c>
      <c r="K172" s="120" t="s">
        <v>82</v>
      </c>
    </row>
    <row r="173" spans="1:11" x14ac:dyDescent="0.25">
      <c r="A173" s="120" t="s">
        <v>453</v>
      </c>
      <c r="B173" s="120" t="s">
        <v>454</v>
      </c>
      <c r="C173" s="120" t="s">
        <v>169</v>
      </c>
      <c r="D173" s="120" t="s">
        <v>170</v>
      </c>
      <c r="E173" s="120" t="s">
        <v>51</v>
      </c>
      <c r="F173" s="120" t="s">
        <v>76</v>
      </c>
      <c r="G173" s="120" t="s">
        <v>76</v>
      </c>
      <c r="H173" s="120" t="s">
        <v>76</v>
      </c>
      <c r="I173" s="120" t="s">
        <v>76</v>
      </c>
      <c r="J173" s="120" t="s">
        <v>184</v>
      </c>
      <c r="K173" s="120" t="s">
        <v>82</v>
      </c>
    </row>
    <row r="174" spans="1:11" x14ac:dyDescent="0.25">
      <c r="A174" s="120" t="s">
        <v>455</v>
      </c>
      <c r="B174" s="120" t="s">
        <v>456</v>
      </c>
      <c r="C174" s="120" t="s">
        <v>169</v>
      </c>
      <c r="D174" s="120" t="s">
        <v>170</v>
      </c>
      <c r="E174" s="120" t="s">
        <v>51</v>
      </c>
      <c r="F174" s="120" t="s">
        <v>76</v>
      </c>
      <c r="G174" s="120" t="s">
        <v>76</v>
      </c>
      <c r="H174" s="120" t="s">
        <v>76</v>
      </c>
      <c r="I174" s="120" t="s">
        <v>76</v>
      </c>
      <c r="J174" s="120" t="s">
        <v>184</v>
      </c>
      <c r="K174" s="120" t="s">
        <v>82</v>
      </c>
    </row>
    <row r="175" spans="1:11" x14ac:dyDescent="0.25">
      <c r="A175" s="120" t="s">
        <v>457</v>
      </c>
      <c r="B175" s="120" t="s">
        <v>458</v>
      </c>
      <c r="C175" s="120" t="s">
        <v>85</v>
      </c>
      <c r="D175" s="120" t="s">
        <v>23</v>
      </c>
      <c r="E175" s="120" t="s">
        <v>51</v>
      </c>
      <c r="F175" s="120" t="s">
        <v>76</v>
      </c>
      <c r="G175" s="120" t="s">
        <v>76</v>
      </c>
      <c r="H175" s="120" t="s">
        <v>76</v>
      </c>
      <c r="I175" s="120" t="s">
        <v>76</v>
      </c>
      <c r="J175" s="120" t="s">
        <v>171</v>
      </c>
      <c r="K175" s="120" t="s">
        <v>82</v>
      </c>
    </row>
    <row r="176" spans="1:11" x14ac:dyDescent="0.25">
      <c r="A176" s="120" t="s">
        <v>459</v>
      </c>
      <c r="B176" s="120" t="s">
        <v>460</v>
      </c>
      <c r="C176" s="120" t="s">
        <v>85</v>
      </c>
      <c r="D176" s="120" t="s">
        <v>23</v>
      </c>
      <c r="E176" s="120" t="s">
        <v>51</v>
      </c>
      <c r="F176" s="120" t="s">
        <v>76</v>
      </c>
      <c r="G176" s="120" t="s">
        <v>76</v>
      </c>
      <c r="H176" s="120" t="s">
        <v>76</v>
      </c>
      <c r="I176" s="120" t="s">
        <v>76</v>
      </c>
      <c r="J176" s="120" t="s">
        <v>171</v>
      </c>
      <c r="K176" s="120" t="s">
        <v>82</v>
      </c>
    </row>
    <row r="177" spans="1:11" x14ac:dyDescent="0.25">
      <c r="A177" s="120" t="s">
        <v>461</v>
      </c>
      <c r="B177" s="120" t="s">
        <v>462</v>
      </c>
      <c r="C177" s="120" t="s">
        <v>85</v>
      </c>
      <c r="D177" s="120" t="s">
        <v>23</v>
      </c>
      <c r="E177" s="120" t="s">
        <v>51</v>
      </c>
      <c r="F177" s="120" t="s">
        <v>76</v>
      </c>
      <c r="G177" s="120" t="s">
        <v>76</v>
      </c>
      <c r="H177" s="120" t="s">
        <v>76</v>
      </c>
      <c r="I177" s="120" t="s">
        <v>76</v>
      </c>
      <c r="J177" s="120" t="s">
        <v>171</v>
      </c>
      <c r="K177" s="120" t="s">
        <v>82</v>
      </c>
    </row>
    <row r="178" spans="1:11" x14ac:dyDescent="0.25">
      <c r="A178" s="120" t="s">
        <v>463</v>
      </c>
      <c r="B178" s="120" t="s">
        <v>464</v>
      </c>
      <c r="C178" s="120" t="s">
        <v>169</v>
      </c>
      <c r="D178" s="120" t="s">
        <v>170</v>
      </c>
      <c r="E178" s="120" t="s">
        <v>51</v>
      </c>
      <c r="F178" s="120" t="s">
        <v>76</v>
      </c>
      <c r="G178" s="120" t="s">
        <v>76</v>
      </c>
      <c r="H178" s="120" t="s">
        <v>76</v>
      </c>
      <c r="I178" s="120" t="s">
        <v>76</v>
      </c>
      <c r="J178" s="120" t="s">
        <v>171</v>
      </c>
      <c r="K178" s="120" t="s">
        <v>82</v>
      </c>
    </row>
    <row r="179" spans="1:11" x14ac:dyDescent="0.25">
      <c r="A179" s="120" t="s">
        <v>465</v>
      </c>
      <c r="B179" s="120" t="s">
        <v>466</v>
      </c>
      <c r="C179" s="120" t="s">
        <v>169</v>
      </c>
      <c r="D179" s="120" t="s">
        <v>170</v>
      </c>
      <c r="E179" s="120" t="s">
        <v>51</v>
      </c>
      <c r="F179" s="120" t="s">
        <v>76</v>
      </c>
      <c r="G179" s="120" t="s">
        <v>76</v>
      </c>
      <c r="H179" s="120" t="s">
        <v>76</v>
      </c>
      <c r="I179" s="120" t="s">
        <v>76</v>
      </c>
      <c r="J179" s="120" t="s">
        <v>184</v>
      </c>
      <c r="K179" s="120" t="s">
        <v>82</v>
      </c>
    </row>
    <row r="180" spans="1:11" x14ac:dyDescent="0.25">
      <c r="A180" s="120" t="s">
        <v>467</v>
      </c>
      <c r="B180" s="120" t="s">
        <v>468</v>
      </c>
      <c r="C180" s="120" t="s">
        <v>169</v>
      </c>
      <c r="D180" s="120" t="s">
        <v>170</v>
      </c>
      <c r="E180" s="120" t="s">
        <v>51</v>
      </c>
      <c r="F180" s="120" t="s">
        <v>76</v>
      </c>
      <c r="G180" s="120" t="s">
        <v>76</v>
      </c>
      <c r="H180" s="120" t="s">
        <v>76</v>
      </c>
      <c r="I180" s="120" t="s">
        <v>76</v>
      </c>
      <c r="J180" s="120" t="s">
        <v>184</v>
      </c>
      <c r="K180" s="120" t="s">
        <v>185</v>
      </c>
    </row>
    <row r="181" spans="1:11" x14ac:dyDescent="0.25">
      <c r="A181" s="120" t="s">
        <v>469</v>
      </c>
      <c r="B181" s="120" t="s">
        <v>470</v>
      </c>
      <c r="C181" s="120" t="s">
        <v>169</v>
      </c>
      <c r="D181" s="120" t="s">
        <v>170</v>
      </c>
      <c r="E181" s="120" t="s">
        <v>51</v>
      </c>
      <c r="F181" s="120" t="s">
        <v>76</v>
      </c>
      <c r="G181" s="120" t="s">
        <v>76</v>
      </c>
      <c r="H181" s="120" t="s">
        <v>76</v>
      </c>
      <c r="I181" s="120" t="s">
        <v>76</v>
      </c>
      <c r="J181" s="120" t="s">
        <v>471</v>
      </c>
      <c r="K181" s="120" t="s">
        <v>82</v>
      </c>
    </row>
    <row r="182" spans="1:11" x14ac:dyDescent="0.25">
      <c r="A182" s="120" t="s">
        <v>472</v>
      </c>
      <c r="B182" s="120" t="s">
        <v>473</v>
      </c>
      <c r="C182" s="120" t="s">
        <v>169</v>
      </c>
      <c r="D182" s="120" t="s">
        <v>170</v>
      </c>
      <c r="E182" s="120" t="s">
        <v>51</v>
      </c>
      <c r="F182" s="120" t="s">
        <v>76</v>
      </c>
      <c r="G182" s="120" t="s">
        <v>76</v>
      </c>
      <c r="H182" s="120" t="s">
        <v>76</v>
      </c>
      <c r="I182" s="120" t="s">
        <v>76</v>
      </c>
      <c r="J182" s="120" t="s">
        <v>471</v>
      </c>
      <c r="K182" s="120" t="s">
        <v>82</v>
      </c>
    </row>
    <row r="183" spans="1:11" x14ac:dyDescent="0.25">
      <c r="A183" s="120" t="s">
        <v>474</v>
      </c>
      <c r="B183" s="120" t="s">
        <v>24</v>
      </c>
      <c r="C183" s="120" t="s">
        <v>174</v>
      </c>
      <c r="D183" s="120" t="s">
        <v>24</v>
      </c>
      <c r="E183" s="120" t="s">
        <v>51</v>
      </c>
      <c r="F183" s="120" t="s">
        <v>76</v>
      </c>
      <c r="G183" s="120" t="s">
        <v>76</v>
      </c>
      <c r="H183" s="120" t="s">
        <v>76</v>
      </c>
      <c r="I183" s="120" t="s">
        <v>76</v>
      </c>
      <c r="J183" s="120" t="s">
        <v>364</v>
      </c>
      <c r="K183" s="120" t="s">
        <v>82</v>
      </c>
    </row>
    <row r="184" spans="1:11" x14ac:dyDescent="0.25">
      <c r="A184" s="120" t="s">
        <v>475</v>
      </c>
      <c r="B184" s="120" t="s">
        <v>476</v>
      </c>
      <c r="C184" s="120" t="s">
        <v>169</v>
      </c>
      <c r="D184" s="120" t="s">
        <v>170</v>
      </c>
      <c r="E184" s="120" t="s">
        <v>51</v>
      </c>
      <c r="F184" s="120" t="s">
        <v>76</v>
      </c>
      <c r="G184" s="120" t="s">
        <v>76</v>
      </c>
      <c r="H184" s="120" t="s">
        <v>76</v>
      </c>
      <c r="I184" s="120" t="s">
        <v>76</v>
      </c>
      <c r="J184" s="120" t="s">
        <v>471</v>
      </c>
      <c r="K184" s="120" t="s">
        <v>82</v>
      </c>
    </row>
    <row r="185" spans="1:11" x14ac:dyDescent="0.25">
      <c r="A185" s="120" t="s">
        <v>477</v>
      </c>
      <c r="B185" s="120" t="s">
        <v>478</v>
      </c>
      <c r="C185" s="120" t="s">
        <v>169</v>
      </c>
      <c r="D185" s="120" t="s">
        <v>170</v>
      </c>
      <c r="E185" s="120" t="s">
        <v>51</v>
      </c>
      <c r="F185" s="120" t="s">
        <v>76</v>
      </c>
      <c r="G185" s="120" t="s">
        <v>76</v>
      </c>
      <c r="H185" s="120" t="s">
        <v>76</v>
      </c>
      <c r="I185" s="120" t="s">
        <v>76</v>
      </c>
      <c r="J185" s="120" t="s">
        <v>471</v>
      </c>
      <c r="K185" s="120" t="s">
        <v>82</v>
      </c>
    </row>
    <row r="186" spans="1:11" x14ac:dyDescent="0.25">
      <c r="A186" s="120" t="s">
        <v>479</v>
      </c>
      <c r="B186" s="120" t="s">
        <v>480</v>
      </c>
      <c r="C186" s="120" t="s">
        <v>169</v>
      </c>
      <c r="D186" s="120" t="s">
        <v>170</v>
      </c>
      <c r="E186" s="120" t="s">
        <v>51</v>
      </c>
      <c r="F186" s="120" t="s">
        <v>76</v>
      </c>
      <c r="G186" s="120" t="s">
        <v>76</v>
      </c>
      <c r="H186" s="120" t="s">
        <v>76</v>
      </c>
      <c r="I186" s="120" t="s">
        <v>76</v>
      </c>
      <c r="J186" s="120" t="s">
        <v>471</v>
      </c>
      <c r="K186" s="120" t="s">
        <v>82</v>
      </c>
    </row>
    <row r="187" spans="1:11" x14ac:dyDescent="0.25">
      <c r="A187" s="120" t="s">
        <v>481</v>
      </c>
      <c r="B187" s="120" t="s">
        <v>482</v>
      </c>
      <c r="C187" s="120" t="s">
        <v>169</v>
      </c>
      <c r="D187" s="120" t="s">
        <v>170</v>
      </c>
      <c r="E187" s="120" t="s">
        <v>51</v>
      </c>
      <c r="F187" s="120" t="s">
        <v>76</v>
      </c>
      <c r="G187" s="120" t="s">
        <v>76</v>
      </c>
      <c r="H187" s="120" t="s">
        <v>76</v>
      </c>
      <c r="I187" s="120" t="s">
        <v>76</v>
      </c>
      <c r="J187" s="120" t="s">
        <v>471</v>
      </c>
      <c r="K187" s="120" t="s">
        <v>82</v>
      </c>
    </row>
    <row r="188" spans="1:11" x14ac:dyDescent="0.25">
      <c r="A188" s="120" t="s">
        <v>483</v>
      </c>
      <c r="B188" s="120" t="s">
        <v>484</v>
      </c>
      <c r="C188" s="120" t="s">
        <v>169</v>
      </c>
      <c r="D188" s="120" t="s">
        <v>170</v>
      </c>
      <c r="E188" s="120" t="s">
        <v>51</v>
      </c>
      <c r="F188" s="120" t="s">
        <v>76</v>
      </c>
      <c r="G188" s="120" t="s">
        <v>76</v>
      </c>
      <c r="H188" s="120" t="s">
        <v>76</v>
      </c>
      <c r="I188" s="120" t="s">
        <v>76</v>
      </c>
      <c r="J188" s="120" t="s">
        <v>485</v>
      </c>
      <c r="K188" s="120" t="s">
        <v>185</v>
      </c>
    </row>
    <row r="189" spans="1:11" x14ac:dyDescent="0.25">
      <c r="A189" s="120" t="s">
        <v>486</v>
      </c>
      <c r="B189" s="120" t="s">
        <v>487</v>
      </c>
      <c r="C189" s="120" t="s">
        <v>169</v>
      </c>
      <c r="D189" s="120" t="s">
        <v>170</v>
      </c>
      <c r="E189" s="120" t="s">
        <v>51</v>
      </c>
      <c r="F189" s="120" t="s">
        <v>76</v>
      </c>
      <c r="G189" s="120" t="s">
        <v>76</v>
      </c>
      <c r="H189" s="120" t="s">
        <v>76</v>
      </c>
      <c r="I189" s="120" t="s">
        <v>76</v>
      </c>
      <c r="J189" s="120" t="s">
        <v>485</v>
      </c>
      <c r="K189" s="120" t="s">
        <v>185</v>
      </c>
    </row>
    <row r="190" spans="1:11" x14ac:dyDescent="0.25">
      <c r="A190" s="120" t="s">
        <v>488</v>
      </c>
      <c r="B190" s="120" t="s">
        <v>489</v>
      </c>
      <c r="C190" s="120" t="s">
        <v>169</v>
      </c>
      <c r="D190" s="120" t="s">
        <v>170</v>
      </c>
      <c r="E190" s="120" t="s">
        <v>51</v>
      </c>
      <c r="F190" s="120" t="s">
        <v>76</v>
      </c>
      <c r="G190" s="120" t="s">
        <v>76</v>
      </c>
      <c r="H190" s="120" t="s">
        <v>76</v>
      </c>
      <c r="I190" s="120" t="s">
        <v>76</v>
      </c>
      <c r="J190" s="120" t="s">
        <v>471</v>
      </c>
      <c r="K190" s="120" t="s">
        <v>82</v>
      </c>
    </row>
    <row r="191" spans="1:11" x14ac:dyDescent="0.25">
      <c r="A191" s="120" t="s">
        <v>490</v>
      </c>
      <c r="B191" s="120" t="s">
        <v>491</v>
      </c>
      <c r="C191" s="120" t="s">
        <v>169</v>
      </c>
      <c r="D191" s="120" t="s">
        <v>492</v>
      </c>
      <c r="E191" s="120" t="s">
        <v>493</v>
      </c>
      <c r="F191" s="120" t="s">
        <v>76</v>
      </c>
      <c r="G191" s="120" t="s">
        <v>76</v>
      </c>
      <c r="H191" s="120" t="s">
        <v>76</v>
      </c>
      <c r="I191" s="120" t="s">
        <v>76</v>
      </c>
      <c r="J191" s="120" t="s">
        <v>494</v>
      </c>
      <c r="K191" s="120" t="s">
        <v>82</v>
      </c>
    </row>
    <row r="192" spans="1:11" x14ac:dyDescent="0.25">
      <c r="A192" s="120" t="s">
        <v>495</v>
      </c>
      <c r="B192" s="120" t="s">
        <v>496</v>
      </c>
      <c r="C192" s="120" t="s">
        <v>169</v>
      </c>
      <c r="D192" s="120" t="s">
        <v>492</v>
      </c>
      <c r="E192" s="120" t="s">
        <v>493</v>
      </c>
      <c r="F192" s="120" t="s">
        <v>76</v>
      </c>
      <c r="G192" s="120" t="s">
        <v>76</v>
      </c>
      <c r="H192" s="120" t="s">
        <v>76</v>
      </c>
      <c r="I192" s="120" t="s">
        <v>76</v>
      </c>
      <c r="J192" s="120" t="s">
        <v>497</v>
      </c>
      <c r="K192" s="120" t="s">
        <v>82</v>
      </c>
    </row>
    <row r="193" spans="1:11" x14ac:dyDescent="0.25">
      <c r="A193" s="120" t="s">
        <v>498</v>
      </c>
      <c r="B193" s="120" t="s">
        <v>499</v>
      </c>
      <c r="C193" s="120" t="s">
        <v>169</v>
      </c>
      <c r="D193" s="120" t="s">
        <v>170</v>
      </c>
      <c r="E193" s="120" t="s">
        <v>51</v>
      </c>
      <c r="F193" s="120" t="s">
        <v>76</v>
      </c>
      <c r="G193" s="120" t="s">
        <v>76</v>
      </c>
      <c r="H193" s="120" t="s">
        <v>76</v>
      </c>
      <c r="I193" s="120" t="s">
        <v>76</v>
      </c>
      <c r="J193" s="120" t="s">
        <v>471</v>
      </c>
      <c r="K193" s="120" t="s">
        <v>82</v>
      </c>
    </row>
    <row r="194" spans="1:11" x14ac:dyDescent="0.25">
      <c r="A194" s="120" t="s">
        <v>500</v>
      </c>
      <c r="B194" s="120" t="s">
        <v>501</v>
      </c>
      <c r="C194" s="120" t="s">
        <v>169</v>
      </c>
      <c r="D194" s="120" t="s">
        <v>170</v>
      </c>
      <c r="E194" s="120" t="s">
        <v>51</v>
      </c>
      <c r="F194" s="120" t="s">
        <v>76</v>
      </c>
      <c r="G194" s="120" t="s">
        <v>76</v>
      </c>
      <c r="H194" s="120" t="s">
        <v>76</v>
      </c>
      <c r="I194" s="120" t="s">
        <v>76</v>
      </c>
      <c r="J194" s="120" t="s">
        <v>471</v>
      </c>
      <c r="K194" s="120" t="s">
        <v>82</v>
      </c>
    </row>
    <row r="195" spans="1:11" x14ac:dyDescent="0.25">
      <c r="A195" s="120" t="s">
        <v>502</v>
      </c>
      <c r="B195" s="120" t="s">
        <v>503</v>
      </c>
      <c r="C195" s="120" t="s">
        <v>169</v>
      </c>
      <c r="D195" s="120" t="s">
        <v>170</v>
      </c>
      <c r="E195" s="120" t="s">
        <v>51</v>
      </c>
      <c r="F195" s="120" t="s">
        <v>76</v>
      </c>
      <c r="G195" s="120" t="s">
        <v>76</v>
      </c>
      <c r="H195" s="120" t="s">
        <v>76</v>
      </c>
      <c r="I195" s="120" t="s">
        <v>76</v>
      </c>
      <c r="J195" s="120" t="s">
        <v>471</v>
      </c>
      <c r="K195" s="120" t="s">
        <v>82</v>
      </c>
    </row>
    <row r="196" spans="1:11" x14ac:dyDescent="0.25">
      <c r="A196" s="120" t="s">
        <v>504</v>
      </c>
      <c r="B196" s="120" t="s">
        <v>505</v>
      </c>
      <c r="C196" s="120" t="s">
        <v>169</v>
      </c>
      <c r="D196" s="120" t="s">
        <v>170</v>
      </c>
      <c r="E196" s="120" t="s">
        <v>51</v>
      </c>
      <c r="F196" s="120" t="s">
        <v>76</v>
      </c>
      <c r="G196" s="120" t="s">
        <v>76</v>
      </c>
      <c r="H196" s="120" t="s">
        <v>76</v>
      </c>
      <c r="I196" s="120" t="s">
        <v>76</v>
      </c>
      <c r="J196" s="120" t="s">
        <v>471</v>
      </c>
      <c r="K196" s="120" t="s">
        <v>82</v>
      </c>
    </row>
    <row r="197" spans="1:11" x14ac:dyDescent="0.25">
      <c r="A197" s="120" t="s">
        <v>506</v>
      </c>
      <c r="B197" s="120" t="s">
        <v>507</v>
      </c>
      <c r="C197" s="120" t="s">
        <v>169</v>
      </c>
      <c r="D197" s="120" t="s">
        <v>170</v>
      </c>
      <c r="E197" s="120" t="s">
        <v>51</v>
      </c>
      <c r="F197" s="120" t="s">
        <v>76</v>
      </c>
      <c r="G197" s="120" t="s">
        <v>76</v>
      </c>
      <c r="H197" s="120" t="s">
        <v>76</v>
      </c>
      <c r="I197" s="120" t="s">
        <v>76</v>
      </c>
      <c r="J197" s="120" t="s">
        <v>471</v>
      </c>
      <c r="K197" s="120" t="s">
        <v>82</v>
      </c>
    </row>
    <row r="198" spans="1:11" x14ac:dyDescent="0.25">
      <c r="A198" s="120" t="s">
        <v>508</v>
      </c>
      <c r="B198" s="120" t="s">
        <v>509</v>
      </c>
      <c r="C198" s="120" t="s">
        <v>169</v>
      </c>
      <c r="D198" s="120" t="s">
        <v>170</v>
      </c>
      <c r="E198" s="120" t="s">
        <v>51</v>
      </c>
      <c r="F198" s="120" t="s">
        <v>76</v>
      </c>
      <c r="G198" s="120" t="s">
        <v>76</v>
      </c>
      <c r="H198" s="120" t="s">
        <v>76</v>
      </c>
      <c r="I198" s="120" t="s">
        <v>76</v>
      </c>
      <c r="J198" s="120" t="s">
        <v>471</v>
      </c>
      <c r="K198" s="120" t="s">
        <v>109</v>
      </c>
    </row>
    <row r="199" spans="1:11" x14ac:dyDescent="0.25">
      <c r="A199" s="120" t="s">
        <v>510</v>
      </c>
      <c r="B199" s="120" t="s">
        <v>511</v>
      </c>
      <c r="C199" s="120" t="s">
        <v>169</v>
      </c>
      <c r="D199" s="120" t="s">
        <v>170</v>
      </c>
      <c r="E199" s="120" t="s">
        <v>51</v>
      </c>
      <c r="F199" s="120" t="s">
        <v>76</v>
      </c>
      <c r="G199" s="120" t="s">
        <v>76</v>
      </c>
      <c r="H199" s="120" t="s">
        <v>76</v>
      </c>
      <c r="I199" s="120" t="s">
        <v>76</v>
      </c>
      <c r="J199" s="120" t="s">
        <v>471</v>
      </c>
      <c r="K199" s="120" t="s">
        <v>82</v>
      </c>
    </row>
    <row r="200" spans="1:11" x14ac:dyDescent="0.25">
      <c r="A200" s="120" t="s">
        <v>512</v>
      </c>
      <c r="B200" s="120" t="s">
        <v>513</v>
      </c>
      <c r="C200" s="120" t="s">
        <v>169</v>
      </c>
      <c r="D200" s="120" t="s">
        <v>170</v>
      </c>
      <c r="E200" s="120" t="s">
        <v>51</v>
      </c>
      <c r="F200" s="120" t="s">
        <v>76</v>
      </c>
      <c r="G200" s="120" t="s">
        <v>76</v>
      </c>
      <c r="H200" s="120" t="s">
        <v>76</v>
      </c>
      <c r="I200" s="120" t="s">
        <v>76</v>
      </c>
      <c r="J200" s="120" t="s">
        <v>485</v>
      </c>
      <c r="K200" s="120" t="s">
        <v>185</v>
      </c>
    </row>
    <row r="201" spans="1:11" x14ac:dyDescent="0.25">
      <c r="A201" s="120" t="s">
        <v>514</v>
      </c>
      <c r="B201" s="120" t="s">
        <v>515</v>
      </c>
      <c r="C201" s="120" t="s">
        <v>169</v>
      </c>
      <c r="D201" s="120" t="s">
        <v>170</v>
      </c>
      <c r="E201" s="120" t="s">
        <v>51</v>
      </c>
      <c r="F201" s="120" t="s">
        <v>76</v>
      </c>
      <c r="G201" s="120" t="s">
        <v>76</v>
      </c>
      <c r="H201" s="120" t="s">
        <v>76</v>
      </c>
      <c r="I201" s="120" t="s">
        <v>76</v>
      </c>
      <c r="J201" s="120" t="s">
        <v>171</v>
      </c>
      <c r="K201" s="120" t="s">
        <v>82</v>
      </c>
    </row>
    <row r="202" spans="1:11" x14ac:dyDescent="0.25">
      <c r="A202" s="120" t="s">
        <v>516</v>
      </c>
      <c r="B202" s="120" t="s">
        <v>517</v>
      </c>
      <c r="C202" s="120" t="s">
        <v>169</v>
      </c>
      <c r="D202" s="120" t="s">
        <v>170</v>
      </c>
      <c r="E202" s="120" t="s">
        <v>51</v>
      </c>
      <c r="F202" s="120" t="s">
        <v>76</v>
      </c>
      <c r="G202" s="120" t="s">
        <v>76</v>
      </c>
      <c r="H202" s="120" t="s">
        <v>76</v>
      </c>
      <c r="I202" s="120" t="s">
        <v>76</v>
      </c>
      <c r="J202" s="120" t="s">
        <v>471</v>
      </c>
      <c r="K202" s="120" t="s">
        <v>82</v>
      </c>
    </row>
    <row r="203" spans="1:11" x14ac:dyDescent="0.25">
      <c r="A203" s="120" t="s">
        <v>518</v>
      </c>
      <c r="B203" s="120" t="s">
        <v>290</v>
      </c>
      <c r="C203" s="120" t="s">
        <v>169</v>
      </c>
      <c r="D203" s="120" t="s">
        <v>170</v>
      </c>
      <c r="E203" s="120" t="s">
        <v>51</v>
      </c>
      <c r="F203" s="120" t="s">
        <v>76</v>
      </c>
      <c r="G203" s="120" t="s">
        <v>76</v>
      </c>
      <c r="H203" s="120" t="s">
        <v>76</v>
      </c>
      <c r="I203" s="120" t="s">
        <v>76</v>
      </c>
      <c r="J203" s="120" t="s">
        <v>471</v>
      </c>
      <c r="K203" s="120" t="s">
        <v>109</v>
      </c>
    </row>
    <row r="204" spans="1:11" x14ac:dyDescent="0.25">
      <c r="A204" s="120" t="s">
        <v>519</v>
      </c>
      <c r="B204" s="120" t="s">
        <v>251</v>
      </c>
      <c r="C204" s="120" t="s">
        <v>169</v>
      </c>
      <c r="D204" s="120" t="s">
        <v>170</v>
      </c>
      <c r="E204" s="120" t="s">
        <v>51</v>
      </c>
      <c r="F204" s="120" t="s">
        <v>76</v>
      </c>
      <c r="G204" s="120" t="s">
        <v>76</v>
      </c>
      <c r="H204" s="120" t="s">
        <v>76</v>
      </c>
      <c r="I204" s="120" t="s">
        <v>76</v>
      </c>
      <c r="J204" s="120" t="s">
        <v>471</v>
      </c>
      <c r="K204" s="120" t="s">
        <v>185</v>
      </c>
    </row>
    <row r="205" spans="1:11" x14ac:dyDescent="0.25">
      <c r="A205" s="120" t="s">
        <v>520</v>
      </c>
      <c r="B205" s="120" t="s">
        <v>521</v>
      </c>
      <c r="C205" s="120" t="s">
        <v>169</v>
      </c>
      <c r="D205" s="120" t="s">
        <v>170</v>
      </c>
      <c r="E205" s="120" t="s">
        <v>51</v>
      </c>
      <c r="F205" s="120" t="s">
        <v>76</v>
      </c>
      <c r="G205" s="120" t="s">
        <v>76</v>
      </c>
      <c r="H205" s="120" t="s">
        <v>76</v>
      </c>
      <c r="I205" s="120" t="s">
        <v>76</v>
      </c>
      <c r="J205" s="120" t="s">
        <v>471</v>
      </c>
      <c r="K205" s="120" t="s">
        <v>82</v>
      </c>
    </row>
    <row r="206" spans="1:11" x14ac:dyDescent="0.25">
      <c r="A206" s="120" t="s">
        <v>522</v>
      </c>
      <c r="B206" s="120" t="s">
        <v>523</v>
      </c>
      <c r="C206" s="120" t="s">
        <v>169</v>
      </c>
      <c r="D206" s="120" t="s">
        <v>170</v>
      </c>
      <c r="E206" s="120" t="s">
        <v>51</v>
      </c>
      <c r="F206" s="120" t="s">
        <v>76</v>
      </c>
      <c r="G206" s="120" t="s">
        <v>76</v>
      </c>
      <c r="H206" s="120" t="s">
        <v>76</v>
      </c>
      <c r="I206" s="120" t="s">
        <v>76</v>
      </c>
      <c r="J206" s="120" t="s">
        <v>524</v>
      </c>
      <c r="K206" s="120" t="s">
        <v>82</v>
      </c>
    </row>
    <row r="207" spans="1:11" x14ac:dyDescent="0.25">
      <c r="A207" s="120" t="s">
        <v>525</v>
      </c>
      <c r="B207" s="120" t="s">
        <v>526</v>
      </c>
      <c r="C207" s="120" t="s">
        <v>169</v>
      </c>
      <c r="D207" s="120" t="s">
        <v>170</v>
      </c>
      <c r="E207" s="120" t="s">
        <v>51</v>
      </c>
      <c r="F207" s="120" t="s">
        <v>76</v>
      </c>
      <c r="G207" s="120" t="s">
        <v>76</v>
      </c>
      <c r="H207" s="120" t="s">
        <v>76</v>
      </c>
      <c r="I207" s="120" t="s">
        <v>76</v>
      </c>
      <c r="J207" s="120" t="s">
        <v>471</v>
      </c>
      <c r="K207" s="120" t="s">
        <v>82</v>
      </c>
    </row>
    <row r="208" spans="1:11" x14ac:dyDescent="0.25">
      <c r="A208" s="120" t="s">
        <v>527</v>
      </c>
      <c r="B208" s="120" t="s">
        <v>528</v>
      </c>
      <c r="C208" s="120" t="s">
        <v>169</v>
      </c>
      <c r="D208" s="120" t="s">
        <v>170</v>
      </c>
      <c r="E208" s="120" t="s">
        <v>51</v>
      </c>
      <c r="F208" s="120" t="s">
        <v>76</v>
      </c>
      <c r="G208" s="120" t="s">
        <v>76</v>
      </c>
      <c r="H208" s="120" t="s">
        <v>76</v>
      </c>
      <c r="I208" s="120" t="s">
        <v>76</v>
      </c>
      <c r="J208" s="120" t="s">
        <v>471</v>
      </c>
      <c r="K208" s="120" t="s">
        <v>82</v>
      </c>
    </row>
    <row r="209" spans="1:11" x14ac:dyDescent="0.25">
      <c r="A209" s="120" t="s">
        <v>529</v>
      </c>
      <c r="B209" s="120" t="s">
        <v>24</v>
      </c>
      <c r="C209" s="120" t="s">
        <v>174</v>
      </c>
      <c r="D209" s="120" t="s">
        <v>24</v>
      </c>
      <c r="E209" s="120" t="s">
        <v>51</v>
      </c>
      <c r="F209" s="120" t="s">
        <v>76</v>
      </c>
      <c r="G209" s="120" t="s">
        <v>76</v>
      </c>
      <c r="H209" s="120" t="s">
        <v>76</v>
      </c>
      <c r="I209" s="120" t="s">
        <v>76</v>
      </c>
      <c r="J209" s="120" t="s">
        <v>530</v>
      </c>
      <c r="K209" s="120" t="s">
        <v>82</v>
      </c>
    </row>
    <row r="210" spans="1:11" x14ac:dyDescent="0.25">
      <c r="A210" s="120" t="s">
        <v>531</v>
      </c>
      <c r="B210" s="120" t="s">
        <v>532</v>
      </c>
      <c r="C210" s="120" t="s">
        <v>174</v>
      </c>
      <c r="D210" s="120" t="s">
        <v>24</v>
      </c>
      <c r="E210" s="120" t="s">
        <v>51</v>
      </c>
      <c r="F210" s="120" t="s">
        <v>76</v>
      </c>
      <c r="G210" s="120" t="s">
        <v>76</v>
      </c>
      <c r="H210" s="120" t="s">
        <v>76</v>
      </c>
      <c r="I210" s="120" t="s">
        <v>76</v>
      </c>
      <c r="J210" s="120" t="s">
        <v>160</v>
      </c>
      <c r="K210" s="120" t="s">
        <v>185</v>
      </c>
    </row>
    <row r="211" spans="1:11" x14ac:dyDescent="0.25">
      <c r="A211" s="120" t="s">
        <v>533</v>
      </c>
      <c r="B211" s="120" t="s">
        <v>534</v>
      </c>
      <c r="C211" s="120" t="s">
        <v>174</v>
      </c>
      <c r="D211" s="120" t="s">
        <v>24</v>
      </c>
      <c r="E211" s="120" t="s">
        <v>51</v>
      </c>
      <c r="F211" s="120" t="s">
        <v>76</v>
      </c>
      <c r="G211" s="120" t="s">
        <v>76</v>
      </c>
      <c r="H211" s="120" t="s">
        <v>76</v>
      </c>
      <c r="I211" s="120" t="s">
        <v>76</v>
      </c>
      <c r="J211" s="120" t="s">
        <v>171</v>
      </c>
      <c r="K211" s="120" t="s">
        <v>185</v>
      </c>
    </row>
    <row r="212" spans="1:11" x14ac:dyDescent="0.25">
      <c r="A212" s="120" t="s">
        <v>535</v>
      </c>
      <c r="B212" s="120" t="s">
        <v>18</v>
      </c>
      <c r="C212" s="120" t="s">
        <v>174</v>
      </c>
      <c r="D212" s="120" t="s">
        <v>24</v>
      </c>
      <c r="E212" s="120" t="s">
        <v>51</v>
      </c>
      <c r="F212" s="120" t="s">
        <v>76</v>
      </c>
      <c r="G212" s="120" t="s">
        <v>76</v>
      </c>
      <c r="H212" s="120" t="s">
        <v>76</v>
      </c>
      <c r="I212" s="120" t="s">
        <v>76</v>
      </c>
      <c r="J212" s="120" t="s">
        <v>364</v>
      </c>
      <c r="K212" s="120" t="s">
        <v>82</v>
      </c>
    </row>
    <row r="213" spans="1:11" x14ac:dyDescent="0.25">
      <c r="A213" s="120" t="s">
        <v>536</v>
      </c>
      <c r="B213" s="120" t="s">
        <v>537</v>
      </c>
      <c r="C213" s="120" t="s">
        <v>174</v>
      </c>
      <c r="D213" s="120" t="s">
        <v>24</v>
      </c>
      <c r="E213" s="120" t="s">
        <v>51</v>
      </c>
      <c r="F213" s="120" t="s">
        <v>76</v>
      </c>
      <c r="G213" s="120" t="s">
        <v>76</v>
      </c>
      <c r="H213" s="120" t="s">
        <v>76</v>
      </c>
      <c r="I213" s="120" t="s">
        <v>76</v>
      </c>
      <c r="J213" s="120" t="s">
        <v>364</v>
      </c>
      <c r="K213" s="120" t="s">
        <v>82</v>
      </c>
    </row>
    <row r="214" spans="1:11" x14ac:dyDescent="0.25">
      <c r="A214" s="120" t="s">
        <v>538</v>
      </c>
      <c r="B214" s="120" t="s">
        <v>539</v>
      </c>
      <c r="C214" s="120" t="s">
        <v>174</v>
      </c>
      <c r="D214" s="120" t="s">
        <v>24</v>
      </c>
      <c r="E214" s="120" t="s">
        <v>51</v>
      </c>
      <c r="F214" s="120" t="s">
        <v>76</v>
      </c>
      <c r="G214" s="120" t="s">
        <v>76</v>
      </c>
      <c r="H214" s="120" t="s">
        <v>76</v>
      </c>
      <c r="I214" s="120" t="s">
        <v>76</v>
      </c>
      <c r="J214" s="120" t="s">
        <v>540</v>
      </c>
      <c r="K214" s="120" t="s">
        <v>82</v>
      </c>
    </row>
    <row r="215" spans="1:11" x14ac:dyDescent="0.25">
      <c r="A215" s="120" t="s">
        <v>541</v>
      </c>
      <c r="B215" s="120" t="s">
        <v>542</v>
      </c>
      <c r="C215" s="120" t="s">
        <v>174</v>
      </c>
      <c r="D215" s="120" t="s">
        <v>24</v>
      </c>
      <c r="E215" s="120" t="s">
        <v>543</v>
      </c>
      <c r="F215" s="120" t="s">
        <v>76</v>
      </c>
      <c r="G215" s="120" t="s">
        <v>76</v>
      </c>
      <c r="H215" s="120" t="s">
        <v>76</v>
      </c>
      <c r="I215" s="120" t="s">
        <v>76</v>
      </c>
      <c r="J215" s="120" t="s">
        <v>544</v>
      </c>
      <c r="K215" s="120" t="s">
        <v>82</v>
      </c>
    </row>
    <row r="216" spans="1:11" x14ac:dyDescent="0.25">
      <c r="A216" s="120" t="s">
        <v>545</v>
      </c>
      <c r="B216" s="120" t="s">
        <v>546</v>
      </c>
      <c r="C216" s="120" t="s">
        <v>174</v>
      </c>
      <c r="D216" s="120" t="s">
        <v>24</v>
      </c>
      <c r="E216" s="120" t="s">
        <v>51</v>
      </c>
      <c r="F216" s="120" t="s">
        <v>76</v>
      </c>
      <c r="G216" s="120" t="s">
        <v>76</v>
      </c>
      <c r="H216" s="120" t="s">
        <v>76</v>
      </c>
      <c r="I216" s="120" t="s">
        <v>76</v>
      </c>
      <c r="J216" s="120" t="s">
        <v>364</v>
      </c>
      <c r="K216" s="120" t="s">
        <v>185</v>
      </c>
    </row>
    <row r="217" spans="1:11" x14ac:dyDescent="0.25">
      <c r="A217" s="120" t="s">
        <v>547</v>
      </c>
      <c r="B217" s="120" t="s">
        <v>19</v>
      </c>
      <c r="C217" s="120" t="s">
        <v>174</v>
      </c>
      <c r="D217" s="120" t="s">
        <v>24</v>
      </c>
      <c r="E217" s="120" t="s">
        <v>51</v>
      </c>
      <c r="F217" s="120" t="s">
        <v>76</v>
      </c>
      <c r="G217" s="120" t="s">
        <v>76</v>
      </c>
      <c r="H217" s="120" t="s">
        <v>76</v>
      </c>
      <c r="I217" s="120" t="s">
        <v>76</v>
      </c>
      <c r="J217" s="120" t="s">
        <v>364</v>
      </c>
      <c r="K217" s="120" t="s">
        <v>82</v>
      </c>
    </row>
    <row r="218" spans="1:11" x14ac:dyDescent="0.25">
      <c r="A218" s="120" t="s">
        <v>548</v>
      </c>
      <c r="B218" s="120" t="s">
        <v>549</v>
      </c>
      <c r="C218" s="120" t="s">
        <v>169</v>
      </c>
      <c r="D218" s="120" t="s">
        <v>170</v>
      </c>
      <c r="E218" s="120" t="s">
        <v>51</v>
      </c>
      <c r="F218" s="120" t="s">
        <v>76</v>
      </c>
      <c r="G218" s="120" t="s">
        <v>76</v>
      </c>
      <c r="H218" s="120" t="s">
        <v>76</v>
      </c>
      <c r="I218" s="120" t="s">
        <v>76</v>
      </c>
      <c r="J218" s="120" t="s">
        <v>471</v>
      </c>
      <c r="K218" s="120" t="s">
        <v>82</v>
      </c>
    </row>
    <row r="219" spans="1:11" x14ac:dyDescent="0.25">
      <c r="A219" s="120" t="s">
        <v>550</v>
      </c>
      <c r="B219" s="120" t="s">
        <v>551</v>
      </c>
      <c r="C219" s="120" t="s">
        <v>169</v>
      </c>
      <c r="D219" s="120" t="s">
        <v>170</v>
      </c>
      <c r="E219" s="120" t="s">
        <v>51</v>
      </c>
      <c r="F219" s="120" t="s">
        <v>76</v>
      </c>
      <c r="G219" s="120" t="s">
        <v>76</v>
      </c>
      <c r="H219" s="120" t="s">
        <v>76</v>
      </c>
      <c r="I219" s="120" t="s">
        <v>76</v>
      </c>
      <c r="J219" s="120" t="s">
        <v>471</v>
      </c>
      <c r="K219" s="120" t="s">
        <v>82</v>
      </c>
    </row>
    <row r="220" spans="1:11" x14ac:dyDescent="0.25">
      <c r="A220" s="120" t="s">
        <v>552</v>
      </c>
      <c r="B220" s="120" t="s">
        <v>553</v>
      </c>
      <c r="C220" s="120" t="s">
        <v>169</v>
      </c>
      <c r="D220" s="120" t="s">
        <v>170</v>
      </c>
      <c r="E220" s="120" t="s">
        <v>51</v>
      </c>
      <c r="F220" s="120" t="s">
        <v>76</v>
      </c>
      <c r="G220" s="120" t="s">
        <v>76</v>
      </c>
      <c r="H220" s="120" t="s">
        <v>76</v>
      </c>
      <c r="I220" s="120" t="s">
        <v>76</v>
      </c>
      <c r="J220" s="120" t="s">
        <v>471</v>
      </c>
      <c r="K220" s="120" t="s">
        <v>82</v>
      </c>
    </row>
    <row r="221" spans="1:11" x14ac:dyDescent="0.25">
      <c r="A221" s="120" t="s">
        <v>554</v>
      </c>
      <c r="B221" s="120" t="s">
        <v>555</v>
      </c>
      <c r="C221" s="120" t="s">
        <v>183</v>
      </c>
      <c r="D221" s="120" t="s">
        <v>25</v>
      </c>
      <c r="E221" s="120" t="s">
        <v>51</v>
      </c>
      <c r="F221" s="120" t="s">
        <v>76</v>
      </c>
      <c r="G221" s="120" t="s">
        <v>76</v>
      </c>
      <c r="H221" s="120" t="s">
        <v>76</v>
      </c>
      <c r="I221" s="120" t="s">
        <v>76</v>
      </c>
      <c r="J221" s="120" t="s">
        <v>266</v>
      </c>
      <c r="K221" s="120" t="s">
        <v>82</v>
      </c>
    </row>
    <row r="222" spans="1:11" x14ac:dyDescent="0.25">
      <c r="A222" s="120" t="s">
        <v>556</v>
      </c>
      <c r="B222" s="120" t="s">
        <v>557</v>
      </c>
      <c r="C222" s="120" t="s">
        <v>183</v>
      </c>
      <c r="D222" s="120" t="s">
        <v>25</v>
      </c>
      <c r="E222" s="120" t="s">
        <v>51</v>
      </c>
      <c r="F222" s="120" t="s">
        <v>76</v>
      </c>
      <c r="G222" s="120" t="s">
        <v>76</v>
      </c>
      <c r="H222" s="120" t="s">
        <v>76</v>
      </c>
      <c r="I222" s="120" t="s">
        <v>76</v>
      </c>
      <c r="J222" s="120" t="s">
        <v>558</v>
      </c>
      <c r="K222" s="120" t="s">
        <v>82</v>
      </c>
    </row>
    <row r="223" spans="1:11" x14ac:dyDescent="0.25">
      <c r="A223" s="120" t="s">
        <v>559</v>
      </c>
      <c r="B223" s="120" t="s">
        <v>560</v>
      </c>
      <c r="C223" s="120" t="s">
        <v>183</v>
      </c>
      <c r="D223" s="120" t="s">
        <v>25</v>
      </c>
      <c r="E223" s="120" t="s">
        <v>51</v>
      </c>
      <c r="F223" s="120" t="s">
        <v>76</v>
      </c>
      <c r="G223" s="120" t="s">
        <v>76</v>
      </c>
      <c r="H223" s="120" t="s">
        <v>76</v>
      </c>
      <c r="I223" s="120" t="s">
        <v>76</v>
      </c>
      <c r="J223" s="120" t="s">
        <v>561</v>
      </c>
      <c r="K223" s="120" t="s">
        <v>82</v>
      </c>
    </row>
    <row r="224" spans="1:11" x14ac:dyDescent="0.25">
      <c r="A224" s="120" t="s">
        <v>562</v>
      </c>
      <c r="B224" s="120" t="s">
        <v>563</v>
      </c>
      <c r="C224" s="120" t="s">
        <v>183</v>
      </c>
      <c r="D224" s="120" t="s">
        <v>25</v>
      </c>
      <c r="E224" s="120" t="s">
        <v>51</v>
      </c>
      <c r="F224" s="120" t="s">
        <v>76</v>
      </c>
      <c r="G224" s="120" t="s">
        <v>76</v>
      </c>
      <c r="H224" s="120" t="s">
        <v>76</v>
      </c>
      <c r="I224" s="120" t="s">
        <v>76</v>
      </c>
      <c r="J224" s="120" t="s">
        <v>86</v>
      </c>
      <c r="K224" s="120" t="s">
        <v>185</v>
      </c>
    </row>
    <row r="225" spans="1:11" x14ac:dyDescent="0.25">
      <c r="A225" s="120" t="s">
        <v>564</v>
      </c>
      <c r="B225" s="120" t="s">
        <v>565</v>
      </c>
      <c r="C225" s="120" t="s">
        <v>183</v>
      </c>
      <c r="D225" s="120" t="s">
        <v>25</v>
      </c>
      <c r="E225" s="120" t="s">
        <v>51</v>
      </c>
      <c r="F225" s="120" t="s">
        <v>76</v>
      </c>
      <c r="G225" s="120" t="s">
        <v>76</v>
      </c>
      <c r="H225" s="120" t="s">
        <v>76</v>
      </c>
      <c r="I225" s="120" t="s">
        <v>76</v>
      </c>
      <c r="J225" s="120" t="s">
        <v>269</v>
      </c>
      <c r="K225" s="120" t="s">
        <v>185</v>
      </c>
    </row>
    <row r="226" spans="1:11" x14ac:dyDescent="0.25">
      <c r="A226" s="120" t="s">
        <v>566</v>
      </c>
      <c r="B226" s="120" t="s">
        <v>567</v>
      </c>
      <c r="C226" s="120" t="s">
        <v>183</v>
      </c>
      <c r="D226" s="120" t="s">
        <v>25</v>
      </c>
      <c r="E226" s="120" t="s">
        <v>51</v>
      </c>
      <c r="F226" s="120" t="s">
        <v>76</v>
      </c>
      <c r="G226" s="120" t="s">
        <v>76</v>
      </c>
      <c r="H226" s="120" t="s">
        <v>76</v>
      </c>
      <c r="I226" s="120" t="s">
        <v>76</v>
      </c>
      <c r="J226" s="120" t="s">
        <v>89</v>
      </c>
      <c r="K226" s="120" t="s">
        <v>82</v>
      </c>
    </row>
    <row r="227" spans="1:11" x14ac:dyDescent="0.25">
      <c r="A227" s="120" t="s">
        <v>568</v>
      </c>
      <c r="B227" s="120" t="s">
        <v>569</v>
      </c>
      <c r="C227" s="120" t="s">
        <v>183</v>
      </c>
      <c r="D227" s="120" t="s">
        <v>25</v>
      </c>
      <c r="E227" s="120" t="s">
        <v>51</v>
      </c>
      <c r="F227" s="120" t="s">
        <v>76</v>
      </c>
      <c r="G227" s="120" t="s">
        <v>76</v>
      </c>
      <c r="H227" s="120" t="s">
        <v>76</v>
      </c>
      <c r="I227" s="120" t="s">
        <v>76</v>
      </c>
      <c r="J227" s="120" t="s">
        <v>89</v>
      </c>
      <c r="K227" s="120" t="s">
        <v>82</v>
      </c>
    </row>
    <row r="228" spans="1:11" x14ac:dyDescent="0.25">
      <c r="A228" s="120" t="s">
        <v>570</v>
      </c>
      <c r="B228" s="120" t="s">
        <v>571</v>
      </c>
      <c r="C228" s="120" t="s">
        <v>183</v>
      </c>
      <c r="D228" s="120" t="s">
        <v>25</v>
      </c>
      <c r="E228" s="120" t="s">
        <v>51</v>
      </c>
      <c r="F228" s="120" t="s">
        <v>76</v>
      </c>
      <c r="G228" s="120" t="s">
        <v>76</v>
      </c>
      <c r="H228" s="120" t="s">
        <v>76</v>
      </c>
      <c r="I228" s="120" t="s">
        <v>76</v>
      </c>
      <c r="J228" s="120" t="s">
        <v>86</v>
      </c>
      <c r="K228" s="120" t="s">
        <v>82</v>
      </c>
    </row>
    <row r="229" spans="1:11" x14ac:dyDescent="0.25">
      <c r="A229" s="120" t="s">
        <v>572</v>
      </c>
      <c r="B229" s="120" t="s">
        <v>573</v>
      </c>
      <c r="C229" s="120" t="s">
        <v>183</v>
      </c>
      <c r="D229" s="120" t="s">
        <v>25</v>
      </c>
      <c r="E229" s="120" t="s">
        <v>51</v>
      </c>
      <c r="F229" s="120" t="s">
        <v>76</v>
      </c>
      <c r="G229" s="120" t="s">
        <v>76</v>
      </c>
      <c r="H229" s="120" t="s">
        <v>76</v>
      </c>
      <c r="I229" s="120" t="s">
        <v>76</v>
      </c>
      <c r="J229" s="120" t="s">
        <v>540</v>
      </c>
      <c r="K229" s="120" t="s">
        <v>82</v>
      </c>
    </row>
    <row r="230" spans="1:11" x14ac:dyDescent="0.25">
      <c r="A230" s="120" t="s">
        <v>574</v>
      </c>
      <c r="B230" s="120" t="s">
        <v>575</v>
      </c>
      <c r="C230" s="120" t="s">
        <v>183</v>
      </c>
      <c r="D230" s="120" t="s">
        <v>25</v>
      </c>
      <c r="E230" s="120" t="s">
        <v>51</v>
      </c>
      <c r="F230" s="120" t="s">
        <v>76</v>
      </c>
      <c r="G230" s="120" t="s">
        <v>76</v>
      </c>
      <c r="H230" s="120" t="s">
        <v>76</v>
      </c>
      <c r="I230" s="120" t="s">
        <v>76</v>
      </c>
      <c r="J230" s="120" t="s">
        <v>576</v>
      </c>
      <c r="K230" s="120" t="s">
        <v>82</v>
      </c>
    </row>
    <row r="231" spans="1:11" x14ac:dyDescent="0.25">
      <c r="A231" s="120" t="s">
        <v>577</v>
      </c>
      <c r="B231" s="120" t="s">
        <v>578</v>
      </c>
      <c r="C231" s="120" t="s">
        <v>183</v>
      </c>
      <c r="D231" s="120" t="s">
        <v>25</v>
      </c>
      <c r="E231" s="120" t="s">
        <v>51</v>
      </c>
      <c r="F231" s="120" t="s">
        <v>76</v>
      </c>
      <c r="G231" s="120" t="s">
        <v>76</v>
      </c>
      <c r="H231" s="120" t="s">
        <v>76</v>
      </c>
      <c r="I231" s="120" t="s">
        <v>76</v>
      </c>
      <c r="J231" s="120" t="s">
        <v>86</v>
      </c>
      <c r="K231" s="120" t="s">
        <v>82</v>
      </c>
    </row>
    <row r="232" spans="1:11" x14ac:dyDescent="0.25">
      <c r="A232" s="120" t="s">
        <v>579</v>
      </c>
      <c r="B232" s="120" t="s">
        <v>580</v>
      </c>
      <c r="C232" s="120" t="s">
        <v>183</v>
      </c>
      <c r="D232" s="120" t="s">
        <v>25</v>
      </c>
      <c r="E232" s="120" t="s">
        <v>51</v>
      </c>
      <c r="F232" s="120" t="s">
        <v>76</v>
      </c>
      <c r="G232" s="120" t="s">
        <v>76</v>
      </c>
      <c r="H232" s="120" t="s">
        <v>76</v>
      </c>
      <c r="I232" s="120" t="s">
        <v>76</v>
      </c>
      <c r="J232" s="120" t="s">
        <v>89</v>
      </c>
      <c r="K232" s="120" t="s">
        <v>109</v>
      </c>
    </row>
    <row r="233" spans="1:11" x14ac:dyDescent="0.25">
      <c r="A233" s="120" t="s">
        <v>581</v>
      </c>
      <c r="B233" s="120" t="s">
        <v>582</v>
      </c>
      <c r="C233" s="120" t="s">
        <v>183</v>
      </c>
      <c r="D233" s="120" t="s">
        <v>25</v>
      </c>
      <c r="E233" s="120" t="s">
        <v>51</v>
      </c>
      <c r="F233" s="120" t="s">
        <v>76</v>
      </c>
      <c r="G233" s="120" t="s">
        <v>76</v>
      </c>
      <c r="H233" s="120" t="s">
        <v>76</v>
      </c>
      <c r="I233" s="120" t="s">
        <v>76</v>
      </c>
      <c r="J233" s="120" t="s">
        <v>89</v>
      </c>
      <c r="K233" s="120" t="s">
        <v>109</v>
      </c>
    </row>
    <row r="234" spans="1:11" x14ac:dyDescent="0.25">
      <c r="A234" s="120" t="s">
        <v>583</v>
      </c>
      <c r="B234" s="120" t="s">
        <v>584</v>
      </c>
      <c r="C234" s="120" t="s">
        <v>183</v>
      </c>
      <c r="D234" s="120" t="s">
        <v>25</v>
      </c>
      <c r="E234" s="120" t="s">
        <v>51</v>
      </c>
      <c r="F234" s="120" t="s">
        <v>76</v>
      </c>
      <c r="G234" s="120" t="s">
        <v>76</v>
      </c>
      <c r="H234" s="120" t="s">
        <v>76</v>
      </c>
      <c r="I234" s="120" t="s">
        <v>76</v>
      </c>
      <c r="J234" s="120" t="s">
        <v>269</v>
      </c>
      <c r="K234" s="120" t="s">
        <v>185</v>
      </c>
    </row>
    <row r="235" spans="1:11" x14ac:dyDescent="0.25">
      <c r="A235" s="120" t="s">
        <v>1499</v>
      </c>
      <c r="B235" s="120" t="s">
        <v>1500</v>
      </c>
      <c r="C235" s="120" t="s">
        <v>183</v>
      </c>
      <c r="D235" s="120" t="s">
        <v>25</v>
      </c>
      <c r="E235" s="120" t="s">
        <v>51</v>
      </c>
      <c r="F235" s="120" t="s">
        <v>76</v>
      </c>
      <c r="G235" s="120" t="s">
        <v>76</v>
      </c>
      <c r="H235" s="120" t="s">
        <v>76</v>
      </c>
      <c r="I235" s="120" t="s">
        <v>76</v>
      </c>
      <c r="J235" s="120" t="s">
        <v>1494</v>
      </c>
      <c r="K235" s="120" t="s">
        <v>82</v>
      </c>
    </row>
    <row r="236" spans="1:11" x14ac:dyDescent="0.25">
      <c r="A236" s="120" t="s">
        <v>585</v>
      </c>
      <c r="B236" s="120" t="s">
        <v>586</v>
      </c>
      <c r="C236" s="120" t="s">
        <v>183</v>
      </c>
      <c r="D236" s="120" t="s">
        <v>25</v>
      </c>
      <c r="E236" s="120" t="s">
        <v>51</v>
      </c>
      <c r="F236" s="120" t="s">
        <v>76</v>
      </c>
      <c r="G236" s="120" t="s">
        <v>76</v>
      </c>
      <c r="H236" s="120" t="s">
        <v>76</v>
      </c>
      <c r="I236" s="120" t="s">
        <v>76</v>
      </c>
      <c r="J236" s="120" t="s">
        <v>86</v>
      </c>
      <c r="K236" s="120" t="s">
        <v>82</v>
      </c>
    </row>
    <row r="237" spans="1:11" x14ac:dyDescent="0.25">
      <c r="A237" s="120" t="s">
        <v>587</v>
      </c>
      <c r="B237" s="120" t="s">
        <v>588</v>
      </c>
      <c r="C237" s="120" t="s">
        <v>183</v>
      </c>
      <c r="D237" s="120" t="s">
        <v>25</v>
      </c>
      <c r="E237" s="120" t="s">
        <v>51</v>
      </c>
      <c r="F237" s="120" t="s">
        <v>76</v>
      </c>
      <c r="G237" s="120" t="s">
        <v>76</v>
      </c>
      <c r="H237" s="120" t="s">
        <v>76</v>
      </c>
      <c r="I237" s="120" t="s">
        <v>76</v>
      </c>
      <c r="J237" s="120" t="s">
        <v>589</v>
      </c>
      <c r="K237" s="120" t="s">
        <v>82</v>
      </c>
    </row>
    <row r="238" spans="1:11" x14ac:dyDescent="0.25">
      <c r="A238" s="120" t="s">
        <v>590</v>
      </c>
      <c r="B238" s="120" t="s">
        <v>591</v>
      </c>
      <c r="C238" s="120" t="s">
        <v>183</v>
      </c>
      <c r="D238" s="120" t="s">
        <v>25</v>
      </c>
      <c r="E238" s="120" t="s">
        <v>51</v>
      </c>
      <c r="F238" s="120" t="s">
        <v>76</v>
      </c>
      <c r="G238" s="120" t="s">
        <v>76</v>
      </c>
      <c r="H238" s="120" t="s">
        <v>76</v>
      </c>
      <c r="I238" s="120" t="s">
        <v>76</v>
      </c>
      <c r="J238" s="120" t="s">
        <v>86</v>
      </c>
      <c r="K238" s="120" t="s">
        <v>82</v>
      </c>
    </row>
    <row r="239" spans="1:11" x14ac:dyDescent="0.25">
      <c r="A239" s="120" t="s">
        <v>592</v>
      </c>
      <c r="B239" s="120" t="s">
        <v>593</v>
      </c>
      <c r="C239" s="120" t="s">
        <v>183</v>
      </c>
      <c r="D239" s="120" t="s">
        <v>25</v>
      </c>
      <c r="E239" s="120" t="s">
        <v>51</v>
      </c>
      <c r="F239" s="120" t="s">
        <v>76</v>
      </c>
      <c r="G239" s="120" t="s">
        <v>76</v>
      </c>
      <c r="H239" s="120" t="s">
        <v>76</v>
      </c>
      <c r="I239" s="120" t="s">
        <v>76</v>
      </c>
      <c r="J239" s="120" t="s">
        <v>269</v>
      </c>
      <c r="K239" s="120" t="s">
        <v>185</v>
      </c>
    </row>
    <row r="240" spans="1:11" x14ac:dyDescent="0.25">
      <c r="A240" s="120" t="s">
        <v>594</v>
      </c>
      <c r="B240" s="120" t="s">
        <v>595</v>
      </c>
      <c r="C240" s="120" t="s">
        <v>183</v>
      </c>
      <c r="D240" s="120" t="s">
        <v>25</v>
      </c>
      <c r="E240" s="120" t="s">
        <v>51</v>
      </c>
      <c r="F240" s="120" t="s">
        <v>76</v>
      </c>
      <c r="G240" s="120" t="s">
        <v>76</v>
      </c>
      <c r="H240" s="120" t="s">
        <v>76</v>
      </c>
      <c r="I240" s="120" t="s">
        <v>76</v>
      </c>
      <c r="J240" s="120" t="s">
        <v>86</v>
      </c>
      <c r="K240" s="120" t="s">
        <v>185</v>
      </c>
    </row>
    <row r="241" spans="1:11" x14ac:dyDescent="0.25">
      <c r="A241" s="120" t="s">
        <v>596</v>
      </c>
      <c r="B241" s="120" t="s">
        <v>597</v>
      </c>
      <c r="C241" s="120" t="s">
        <v>183</v>
      </c>
      <c r="D241" s="120" t="s">
        <v>25</v>
      </c>
      <c r="E241" s="120" t="s">
        <v>51</v>
      </c>
      <c r="F241" s="120" t="s">
        <v>76</v>
      </c>
      <c r="G241" s="120" t="s">
        <v>76</v>
      </c>
      <c r="H241" s="120" t="s">
        <v>76</v>
      </c>
      <c r="I241" s="120" t="s">
        <v>76</v>
      </c>
      <c r="J241" s="120" t="s">
        <v>269</v>
      </c>
      <c r="K241" s="120" t="s">
        <v>185</v>
      </c>
    </row>
    <row r="242" spans="1:11" x14ac:dyDescent="0.25">
      <c r="A242" s="120" t="s">
        <v>598</v>
      </c>
      <c r="B242" s="120" t="s">
        <v>599</v>
      </c>
      <c r="C242" s="120" t="s">
        <v>183</v>
      </c>
      <c r="D242" s="120" t="s">
        <v>25</v>
      </c>
      <c r="E242" s="120" t="s">
        <v>51</v>
      </c>
      <c r="F242" s="120" t="s">
        <v>76</v>
      </c>
      <c r="G242" s="120" t="s">
        <v>76</v>
      </c>
      <c r="H242" s="120" t="s">
        <v>76</v>
      </c>
      <c r="I242" s="120" t="s">
        <v>76</v>
      </c>
      <c r="J242" s="120" t="s">
        <v>89</v>
      </c>
      <c r="K242" s="120" t="s">
        <v>185</v>
      </c>
    </row>
    <row r="243" spans="1:11" x14ac:dyDescent="0.25">
      <c r="A243" s="120" t="s">
        <v>600</v>
      </c>
      <c r="B243" s="120" t="s">
        <v>601</v>
      </c>
      <c r="C243" s="120" t="s">
        <v>183</v>
      </c>
      <c r="D243" s="120" t="s">
        <v>25</v>
      </c>
      <c r="E243" s="120" t="s">
        <v>51</v>
      </c>
      <c r="F243" s="120" t="s">
        <v>76</v>
      </c>
      <c r="G243" s="120" t="s">
        <v>76</v>
      </c>
      <c r="H243" s="120" t="s">
        <v>76</v>
      </c>
      <c r="I243" s="120" t="s">
        <v>76</v>
      </c>
      <c r="J243" s="120" t="s">
        <v>81</v>
      </c>
      <c r="K243" s="120" t="s">
        <v>82</v>
      </c>
    </row>
    <row r="244" spans="1:11" x14ac:dyDescent="0.25">
      <c r="A244" s="120" t="s">
        <v>602</v>
      </c>
      <c r="B244" s="120" t="s">
        <v>603</v>
      </c>
      <c r="C244" s="120" t="s">
        <v>183</v>
      </c>
      <c r="D244" s="120" t="s">
        <v>25</v>
      </c>
      <c r="E244" s="120" t="s">
        <v>51</v>
      </c>
      <c r="F244" s="120" t="s">
        <v>76</v>
      </c>
      <c r="G244" s="120" t="s">
        <v>76</v>
      </c>
      <c r="H244" s="120" t="s">
        <v>76</v>
      </c>
      <c r="I244" s="120" t="s">
        <v>76</v>
      </c>
      <c r="J244" s="120" t="s">
        <v>81</v>
      </c>
      <c r="K244" s="120" t="s">
        <v>82</v>
      </c>
    </row>
    <row r="245" spans="1:11" x14ac:dyDescent="0.25">
      <c r="A245" s="120" t="s">
        <v>604</v>
      </c>
      <c r="B245" s="120" t="s">
        <v>605</v>
      </c>
      <c r="C245" s="120" t="s">
        <v>183</v>
      </c>
      <c r="D245" s="120" t="s">
        <v>25</v>
      </c>
      <c r="E245" s="120" t="s">
        <v>51</v>
      </c>
      <c r="F245" s="120" t="s">
        <v>76</v>
      </c>
      <c r="G245" s="120" t="s">
        <v>76</v>
      </c>
      <c r="H245" s="120" t="s">
        <v>76</v>
      </c>
      <c r="I245" s="120" t="s">
        <v>76</v>
      </c>
      <c r="J245" s="120" t="s">
        <v>269</v>
      </c>
      <c r="K245" s="120" t="s">
        <v>185</v>
      </c>
    </row>
    <row r="246" spans="1:11" x14ac:dyDescent="0.25">
      <c r="A246" s="120" t="s">
        <v>606</v>
      </c>
      <c r="B246" s="120" t="s">
        <v>607</v>
      </c>
      <c r="C246" s="120" t="s">
        <v>183</v>
      </c>
      <c r="D246" s="120" t="s">
        <v>25</v>
      </c>
      <c r="E246" s="120" t="s">
        <v>51</v>
      </c>
      <c r="F246" s="120" t="s">
        <v>76</v>
      </c>
      <c r="G246" s="120" t="s">
        <v>76</v>
      </c>
      <c r="H246" s="120" t="s">
        <v>76</v>
      </c>
      <c r="I246" s="120" t="s">
        <v>76</v>
      </c>
      <c r="J246" s="120" t="s">
        <v>608</v>
      </c>
      <c r="K246" s="120" t="s">
        <v>82</v>
      </c>
    </row>
    <row r="247" spans="1:11" x14ac:dyDescent="0.25">
      <c r="A247" s="120" t="s">
        <v>609</v>
      </c>
      <c r="B247" s="120" t="s">
        <v>610</v>
      </c>
      <c r="C247" s="120" t="s">
        <v>183</v>
      </c>
      <c r="D247" s="120" t="s">
        <v>25</v>
      </c>
      <c r="E247" s="120" t="s">
        <v>51</v>
      </c>
      <c r="F247" s="120" t="s">
        <v>76</v>
      </c>
      <c r="G247" s="120" t="s">
        <v>76</v>
      </c>
      <c r="H247" s="120" t="s">
        <v>76</v>
      </c>
      <c r="I247" s="120" t="s">
        <v>76</v>
      </c>
      <c r="J247" s="120" t="s">
        <v>116</v>
      </c>
      <c r="K247" s="120" t="s">
        <v>82</v>
      </c>
    </row>
    <row r="248" spans="1:11" x14ac:dyDescent="0.25">
      <c r="A248" s="120" t="s">
        <v>611</v>
      </c>
      <c r="B248" s="120" t="s">
        <v>612</v>
      </c>
      <c r="C248" s="120" t="s">
        <v>183</v>
      </c>
      <c r="D248" s="120" t="s">
        <v>25</v>
      </c>
      <c r="E248" s="120" t="s">
        <v>51</v>
      </c>
      <c r="F248" s="120" t="s">
        <v>76</v>
      </c>
      <c r="G248" s="120" t="s">
        <v>76</v>
      </c>
      <c r="H248" s="120" t="s">
        <v>76</v>
      </c>
      <c r="I248" s="120" t="s">
        <v>76</v>
      </c>
      <c r="J248" s="120" t="s">
        <v>86</v>
      </c>
      <c r="K248" s="120" t="s">
        <v>82</v>
      </c>
    </row>
    <row r="249" spans="1:11" x14ac:dyDescent="0.25">
      <c r="A249" s="120" t="s">
        <v>613</v>
      </c>
      <c r="B249" s="120" t="s">
        <v>614</v>
      </c>
      <c r="C249" s="120" t="s">
        <v>183</v>
      </c>
      <c r="D249" s="120" t="s">
        <v>25</v>
      </c>
      <c r="E249" s="120" t="s">
        <v>51</v>
      </c>
      <c r="F249" s="120" t="s">
        <v>76</v>
      </c>
      <c r="G249" s="120" t="s">
        <v>76</v>
      </c>
      <c r="H249" s="120" t="s">
        <v>76</v>
      </c>
      <c r="I249" s="120" t="s">
        <v>76</v>
      </c>
      <c r="J249" s="120" t="s">
        <v>86</v>
      </c>
      <c r="K249" s="120" t="s">
        <v>82</v>
      </c>
    </row>
    <row r="250" spans="1:11" x14ac:dyDescent="0.25">
      <c r="A250" s="120" t="s">
        <v>615</v>
      </c>
      <c r="B250" s="120" t="s">
        <v>616</v>
      </c>
      <c r="C250" s="120" t="s">
        <v>183</v>
      </c>
      <c r="D250" s="120" t="s">
        <v>25</v>
      </c>
      <c r="E250" s="120" t="s">
        <v>51</v>
      </c>
      <c r="F250" s="120" t="s">
        <v>76</v>
      </c>
      <c r="G250" s="120" t="s">
        <v>76</v>
      </c>
      <c r="H250" s="120" t="s">
        <v>76</v>
      </c>
      <c r="I250" s="120" t="s">
        <v>76</v>
      </c>
      <c r="J250" s="120" t="s">
        <v>86</v>
      </c>
      <c r="K250" s="120" t="s">
        <v>185</v>
      </c>
    </row>
    <row r="251" spans="1:11" x14ac:dyDescent="0.25">
      <c r="A251" s="120" t="s">
        <v>617</v>
      </c>
      <c r="B251" s="120" t="s">
        <v>618</v>
      </c>
      <c r="C251" s="120" t="s">
        <v>183</v>
      </c>
      <c r="D251" s="120" t="s">
        <v>25</v>
      </c>
      <c r="E251" s="120" t="s">
        <v>51</v>
      </c>
      <c r="F251" s="120" t="s">
        <v>76</v>
      </c>
      <c r="G251" s="120" t="s">
        <v>76</v>
      </c>
      <c r="H251" s="120" t="s">
        <v>76</v>
      </c>
      <c r="I251" s="120" t="s">
        <v>76</v>
      </c>
      <c r="J251" s="120" t="s">
        <v>194</v>
      </c>
      <c r="K251" s="120" t="s">
        <v>82</v>
      </c>
    </row>
    <row r="252" spans="1:11" x14ac:dyDescent="0.25">
      <c r="A252" s="120" t="s">
        <v>619</v>
      </c>
      <c r="B252" s="120" t="s">
        <v>620</v>
      </c>
      <c r="C252" s="120" t="s">
        <v>183</v>
      </c>
      <c r="D252" s="120" t="s">
        <v>25</v>
      </c>
      <c r="E252" s="120" t="s">
        <v>51</v>
      </c>
      <c r="F252" s="120" t="s">
        <v>76</v>
      </c>
      <c r="G252" s="120" t="s">
        <v>76</v>
      </c>
      <c r="H252" s="120" t="s">
        <v>76</v>
      </c>
      <c r="I252" s="120" t="s">
        <v>76</v>
      </c>
      <c r="J252" s="120" t="s">
        <v>252</v>
      </c>
      <c r="K252" s="120" t="s">
        <v>82</v>
      </c>
    </row>
    <row r="253" spans="1:11" x14ac:dyDescent="0.25">
      <c r="A253" s="120" t="s">
        <v>621</v>
      </c>
      <c r="B253" s="120" t="s">
        <v>622</v>
      </c>
      <c r="C253" s="120" t="s">
        <v>183</v>
      </c>
      <c r="D253" s="120" t="s">
        <v>25</v>
      </c>
      <c r="E253" s="120" t="s">
        <v>51</v>
      </c>
      <c r="F253" s="120" t="s">
        <v>76</v>
      </c>
      <c r="G253" s="120" t="s">
        <v>76</v>
      </c>
      <c r="H253" s="120" t="s">
        <v>76</v>
      </c>
      <c r="I253" s="120" t="s">
        <v>76</v>
      </c>
      <c r="J253" s="120" t="s">
        <v>623</v>
      </c>
      <c r="K253" s="120" t="s">
        <v>82</v>
      </c>
    </row>
    <row r="254" spans="1:11" x14ac:dyDescent="0.25">
      <c r="A254" s="120" t="s">
        <v>624</v>
      </c>
      <c r="B254" s="120" t="s">
        <v>625</v>
      </c>
      <c r="C254" s="120" t="s">
        <v>183</v>
      </c>
      <c r="D254" s="120" t="s">
        <v>25</v>
      </c>
      <c r="E254" s="120" t="s">
        <v>51</v>
      </c>
      <c r="F254" s="120" t="s">
        <v>76</v>
      </c>
      <c r="G254" s="120" t="s">
        <v>76</v>
      </c>
      <c r="H254" s="120" t="s">
        <v>76</v>
      </c>
      <c r="I254" s="120" t="s">
        <v>76</v>
      </c>
      <c r="J254" s="120" t="s">
        <v>626</v>
      </c>
      <c r="K254" s="120" t="s">
        <v>82</v>
      </c>
    </row>
    <row r="255" spans="1:11" x14ac:dyDescent="0.25">
      <c r="A255" s="120" t="s">
        <v>627</v>
      </c>
      <c r="B255" s="120" t="s">
        <v>628</v>
      </c>
      <c r="C255" s="120" t="s">
        <v>183</v>
      </c>
      <c r="D255" s="120" t="s">
        <v>25</v>
      </c>
      <c r="E255" s="120" t="s">
        <v>51</v>
      </c>
      <c r="F255" s="120" t="s">
        <v>76</v>
      </c>
      <c r="G255" s="120" t="s">
        <v>76</v>
      </c>
      <c r="H255" s="120" t="s">
        <v>76</v>
      </c>
      <c r="I255" s="120" t="s">
        <v>76</v>
      </c>
      <c r="J255" s="120" t="s">
        <v>629</v>
      </c>
      <c r="K255" s="120" t="s">
        <v>82</v>
      </c>
    </row>
    <row r="256" spans="1:11" x14ac:dyDescent="0.25">
      <c r="A256" s="120" t="s">
        <v>630</v>
      </c>
      <c r="B256" s="120" t="s">
        <v>631</v>
      </c>
      <c r="C256" s="120" t="s">
        <v>183</v>
      </c>
      <c r="D256" s="120" t="s">
        <v>25</v>
      </c>
      <c r="E256" s="120" t="s">
        <v>51</v>
      </c>
      <c r="F256" s="120" t="s">
        <v>76</v>
      </c>
      <c r="G256" s="120" t="s">
        <v>76</v>
      </c>
      <c r="H256" s="120" t="s">
        <v>76</v>
      </c>
      <c r="I256" s="120" t="s">
        <v>76</v>
      </c>
      <c r="J256" s="120" t="s">
        <v>233</v>
      </c>
      <c r="K256" s="120" t="s">
        <v>82</v>
      </c>
    </row>
    <row r="257" spans="1:11" x14ac:dyDescent="0.25">
      <c r="A257" s="120" t="s">
        <v>632</v>
      </c>
      <c r="B257" s="120" t="s">
        <v>633</v>
      </c>
      <c r="C257" s="120" t="s">
        <v>183</v>
      </c>
      <c r="D257" s="120" t="s">
        <v>25</v>
      </c>
      <c r="E257" s="120" t="s">
        <v>51</v>
      </c>
      <c r="F257" s="120" t="s">
        <v>76</v>
      </c>
      <c r="G257" s="120" t="s">
        <v>76</v>
      </c>
      <c r="H257" s="120" t="s">
        <v>76</v>
      </c>
      <c r="I257" s="120" t="s">
        <v>76</v>
      </c>
      <c r="J257" s="120" t="s">
        <v>86</v>
      </c>
      <c r="K257" s="120" t="s">
        <v>82</v>
      </c>
    </row>
    <row r="258" spans="1:11" x14ac:dyDescent="0.25">
      <c r="A258" s="120" t="s">
        <v>634</v>
      </c>
      <c r="B258" s="120" t="s">
        <v>20</v>
      </c>
      <c r="C258" s="120" t="s">
        <v>183</v>
      </c>
      <c r="D258" s="120" t="s">
        <v>25</v>
      </c>
      <c r="E258" s="120" t="s">
        <v>51</v>
      </c>
      <c r="F258" s="120" t="s">
        <v>76</v>
      </c>
      <c r="G258" s="120" t="s">
        <v>76</v>
      </c>
      <c r="H258" s="120" t="s">
        <v>76</v>
      </c>
      <c r="I258" s="120" t="s">
        <v>76</v>
      </c>
      <c r="J258" s="120" t="s">
        <v>81</v>
      </c>
      <c r="K258" s="120" t="s">
        <v>82</v>
      </c>
    </row>
    <row r="259" spans="1:11" x14ac:dyDescent="0.25">
      <c r="A259" s="120" t="s">
        <v>635</v>
      </c>
      <c r="B259" s="120" t="s">
        <v>636</v>
      </c>
      <c r="C259" s="120" t="s">
        <v>183</v>
      </c>
      <c r="D259" s="120" t="s">
        <v>25</v>
      </c>
      <c r="E259" s="120" t="s">
        <v>51</v>
      </c>
      <c r="F259" s="120" t="s">
        <v>76</v>
      </c>
      <c r="G259" s="120" t="s">
        <v>76</v>
      </c>
      <c r="H259" s="120" t="s">
        <v>76</v>
      </c>
      <c r="I259" s="120" t="s">
        <v>76</v>
      </c>
      <c r="J259" s="120" t="s">
        <v>629</v>
      </c>
      <c r="K259" s="120" t="s">
        <v>82</v>
      </c>
    </row>
    <row r="260" spans="1:11" x14ac:dyDescent="0.25">
      <c r="A260" s="120" t="s">
        <v>637</v>
      </c>
      <c r="B260" s="120" t="s">
        <v>638</v>
      </c>
      <c r="C260" s="120" t="s">
        <v>183</v>
      </c>
      <c r="D260" s="120" t="s">
        <v>25</v>
      </c>
      <c r="E260" s="120" t="s">
        <v>51</v>
      </c>
      <c r="F260" s="120" t="s">
        <v>76</v>
      </c>
      <c r="G260" s="120" t="s">
        <v>76</v>
      </c>
      <c r="H260" s="120" t="s">
        <v>76</v>
      </c>
      <c r="I260" s="120" t="s">
        <v>76</v>
      </c>
      <c r="J260" s="120" t="s">
        <v>266</v>
      </c>
      <c r="K260" s="120" t="s">
        <v>82</v>
      </c>
    </row>
    <row r="261" spans="1:11" x14ac:dyDescent="0.25">
      <c r="A261" s="120" t="s">
        <v>639</v>
      </c>
      <c r="B261" s="120" t="s">
        <v>640</v>
      </c>
      <c r="C261" s="120" t="s">
        <v>183</v>
      </c>
      <c r="D261" s="120" t="s">
        <v>25</v>
      </c>
      <c r="E261" s="120" t="s">
        <v>51</v>
      </c>
      <c r="F261" s="120" t="s">
        <v>76</v>
      </c>
      <c r="G261" s="120" t="s">
        <v>76</v>
      </c>
      <c r="H261" s="120" t="s">
        <v>76</v>
      </c>
      <c r="I261" s="120" t="s">
        <v>76</v>
      </c>
      <c r="J261" s="120" t="s">
        <v>266</v>
      </c>
      <c r="K261" s="120" t="s">
        <v>82</v>
      </c>
    </row>
    <row r="262" spans="1:11" x14ac:dyDescent="0.25">
      <c r="A262" s="120" t="s">
        <v>641</v>
      </c>
      <c r="B262" s="120" t="s">
        <v>642</v>
      </c>
      <c r="C262" s="120" t="s">
        <v>183</v>
      </c>
      <c r="D262" s="120" t="s">
        <v>25</v>
      </c>
      <c r="E262" s="120" t="s">
        <v>51</v>
      </c>
      <c r="F262" s="120" t="s">
        <v>76</v>
      </c>
      <c r="G262" s="120" t="s">
        <v>76</v>
      </c>
      <c r="H262" s="120" t="s">
        <v>76</v>
      </c>
      <c r="I262" s="120" t="s">
        <v>76</v>
      </c>
      <c r="J262" s="120" t="s">
        <v>643</v>
      </c>
      <c r="K262" s="120" t="s">
        <v>82</v>
      </c>
    </row>
    <row r="263" spans="1:11" x14ac:dyDescent="0.25">
      <c r="A263" s="120" t="s">
        <v>644</v>
      </c>
      <c r="B263" s="120" t="s">
        <v>645</v>
      </c>
      <c r="C263" s="120" t="s">
        <v>183</v>
      </c>
      <c r="D263" s="120" t="s">
        <v>25</v>
      </c>
      <c r="E263" s="120" t="s">
        <v>51</v>
      </c>
      <c r="F263" s="120" t="s">
        <v>76</v>
      </c>
      <c r="G263" s="120" t="s">
        <v>76</v>
      </c>
      <c r="H263" s="120" t="s">
        <v>76</v>
      </c>
      <c r="I263" s="120" t="s">
        <v>76</v>
      </c>
      <c r="J263" s="120" t="s">
        <v>86</v>
      </c>
      <c r="K263" s="120" t="s">
        <v>82</v>
      </c>
    </row>
    <row r="264" spans="1:11" x14ac:dyDescent="0.25">
      <c r="A264" s="120" t="s">
        <v>646</v>
      </c>
      <c r="B264" s="120" t="s">
        <v>647</v>
      </c>
      <c r="C264" s="120" t="s">
        <v>183</v>
      </c>
      <c r="D264" s="120" t="s">
        <v>25</v>
      </c>
      <c r="E264" s="120" t="s">
        <v>51</v>
      </c>
      <c r="F264" s="120" t="s">
        <v>76</v>
      </c>
      <c r="G264" s="120" t="s">
        <v>76</v>
      </c>
      <c r="H264" s="120" t="s">
        <v>76</v>
      </c>
      <c r="I264" s="120" t="s">
        <v>76</v>
      </c>
      <c r="J264" s="120" t="s">
        <v>608</v>
      </c>
      <c r="K264" s="120" t="s">
        <v>82</v>
      </c>
    </row>
    <row r="265" spans="1:11" x14ac:dyDescent="0.25">
      <c r="A265" s="120" t="s">
        <v>648</v>
      </c>
      <c r="B265" s="120" t="s">
        <v>649</v>
      </c>
      <c r="C265" s="120" t="s">
        <v>183</v>
      </c>
      <c r="D265" s="120" t="s">
        <v>25</v>
      </c>
      <c r="E265" s="120" t="s">
        <v>51</v>
      </c>
      <c r="F265" s="120" t="s">
        <v>76</v>
      </c>
      <c r="G265" s="120" t="s">
        <v>76</v>
      </c>
      <c r="H265" s="120" t="s">
        <v>76</v>
      </c>
      <c r="I265" s="120" t="s">
        <v>76</v>
      </c>
      <c r="J265" s="120" t="s">
        <v>86</v>
      </c>
      <c r="K265" s="120" t="s">
        <v>185</v>
      </c>
    </row>
    <row r="266" spans="1:11" x14ac:dyDescent="0.25">
      <c r="A266" s="120" t="s">
        <v>650</v>
      </c>
      <c r="B266" s="120" t="s">
        <v>651</v>
      </c>
      <c r="C266" s="120" t="s">
        <v>183</v>
      </c>
      <c r="D266" s="120" t="s">
        <v>25</v>
      </c>
      <c r="E266" s="120" t="s">
        <v>51</v>
      </c>
      <c r="F266" s="120" t="s">
        <v>76</v>
      </c>
      <c r="G266" s="120" t="s">
        <v>76</v>
      </c>
      <c r="H266" s="120" t="s">
        <v>76</v>
      </c>
      <c r="I266" s="120" t="s">
        <v>76</v>
      </c>
      <c r="J266" s="120" t="s">
        <v>652</v>
      </c>
      <c r="K266" s="120" t="s">
        <v>82</v>
      </c>
    </row>
    <row r="267" spans="1:11" x14ac:dyDescent="0.25">
      <c r="A267" s="120" t="s">
        <v>653</v>
      </c>
      <c r="B267" s="120" t="s">
        <v>654</v>
      </c>
      <c r="C267" s="120" t="s">
        <v>183</v>
      </c>
      <c r="D267" s="120" t="s">
        <v>25</v>
      </c>
      <c r="E267" s="120" t="s">
        <v>51</v>
      </c>
      <c r="F267" s="120" t="s">
        <v>76</v>
      </c>
      <c r="G267" s="120" t="s">
        <v>76</v>
      </c>
      <c r="H267" s="120" t="s">
        <v>76</v>
      </c>
      <c r="I267" s="120" t="s">
        <v>76</v>
      </c>
      <c r="J267" s="120" t="s">
        <v>89</v>
      </c>
      <c r="K267" s="120" t="s">
        <v>82</v>
      </c>
    </row>
    <row r="268" spans="1:11" x14ac:dyDescent="0.25">
      <c r="A268" s="120" t="s">
        <v>655</v>
      </c>
      <c r="B268" s="120" t="s">
        <v>656</v>
      </c>
      <c r="C268" s="120" t="s">
        <v>183</v>
      </c>
      <c r="D268" s="120" t="s">
        <v>25</v>
      </c>
      <c r="E268" s="120" t="s">
        <v>51</v>
      </c>
      <c r="F268" s="120" t="s">
        <v>76</v>
      </c>
      <c r="G268" s="120" t="s">
        <v>76</v>
      </c>
      <c r="H268" s="120" t="s">
        <v>76</v>
      </c>
      <c r="I268" s="120" t="s">
        <v>76</v>
      </c>
      <c r="J268" s="120" t="s">
        <v>652</v>
      </c>
      <c r="K268" s="120" t="s">
        <v>82</v>
      </c>
    </row>
    <row r="269" spans="1:11" x14ac:dyDescent="0.25">
      <c r="A269" s="120" t="s">
        <v>657</v>
      </c>
      <c r="B269" s="120" t="s">
        <v>658</v>
      </c>
      <c r="C269" s="120" t="s">
        <v>183</v>
      </c>
      <c r="D269" s="120" t="s">
        <v>25</v>
      </c>
      <c r="E269" s="120" t="s">
        <v>51</v>
      </c>
      <c r="F269" s="120" t="s">
        <v>76</v>
      </c>
      <c r="G269" s="120" t="s">
        <v>76</v>
      </c>
      <c r="H269" s="120" t="s">
        <v>76</v>
      </c>
      <c r="I269" s="120" t="s">
        <v>76</v>
      </c>
      <c r="J269" s="120" t="s">
        <v>89</v>
      </c>
      <c r="K269" s="120" t="s">
        <v>82</v>
      </c>
    </row>
    <row r="270" spans="1:11" x14ac:dyDescent="0.25">
      <c r="A270" s="120" t="s">
        <v>659</v>
      </c>
      <c r="B270" s="120" t="s">
        <v>660</v>
      </c>
      <c r="C270" s="120" t="s">
        <v>183</v>
      </c>
      <c r="D270" s="120" t="s">
        <v>25</v>
      </c>
      <c r="E270" s="120" t="s">
        <v>51</v>
      </c>
      <c r="F270" s="120" t="s">
        <v>76</v>
      </c>
      <c r="G270" s="120" t="s">
        <v>76</v>
      </c>
      <c r="H270" s="120" t="s">
        <v>76</v>
      </c>
      <c r="I270" s="120" t="s">
        <v>76</v>
      </c>
      <c r="J270" s="120" t="s">
        <v>86</v>
      </c>
      <c r="K270" s="120" t="s">
        <v>82</v>
      </c>
    </row>
    <row r="271" spans="1:11" x14ac:dyDescent="0.25">
      <c r="A271" s="120" t="s">
        <v>661</v>
      </c>
      <c r="B271" s="120" t="s">
        <v>662</v>
      </c>
      <c r="C271" s="120" t="s">
        <v>183</v>
      </c>
      <c r="D271" s="120" t="s">
        <v>25</v>
      </c>
      <c r="E271" s="120" t="s">
        <v>51</v>
      </c>
      <c r="F271" s="120" t="s">
        <v>76</v>
      </c>
      <c r="G271" s="120" t="s">
        <v>76</v>
      </c>
      <c r="H271" s="120" t="s">
        <v>76</v>
      </c>
      <c r="I271" s="120" t="s">
        <v>76</v>
      </c>
      <c r="J271" s="120" t="s">
        <v>166</v>
      </c>
      <c r="K271" s="120" t="s">
        <v>82</v>
      </c>
    </row>
    <row r="272" spans="1:11" x14ac:dyDescent="0.25">
      <c r="A272" s="120" t="s">
        <v>663</v>
      </c>
      <c r="B272" s="120" t="s">
        <v>664</v>
      </c>
      <c r="C272" s="120" t="s">
        <v>183</v>
      </c>
      <c r="D272" s="120" t="s">
        <v>25</v>
      </c>
      <c r="E272" s="120" t="s">
        <v>51</v>
      </c>
      <c r="F272" s="120" t="s">
        <v>76</v>
      </c>
      <c r="G272" s="120" t="s">
        <v>76</v>
      </c>
      <c r="H272" s="120" t="s">
        <v>76</v>
      </c>
      <c r="I272" s="120" t="s">
        <v>76</v>
      </c>
      <c r="J272" s="120" t="s">
        <v>86</v>
      </c>
      <c r="K272" s="120" t="s">
        <v>82</v>
      </c>
    </row>
    <row r="273" spans="1:11" x14ac:dyDescent="0.25">
      <c r="A273" s="120" t="s">
        <v>665</v>
      </c>
      <c r="B273" s="120" t="s">
        <v>666</v>
      </c>
      <c r="C273" s="120" t="s">
        <v>177</v>
      </c>
      <c r="D273" s="120" t="s">
        <v>178</v>
      </c>
      <c r="E273" s="120" t="s">
        <v>51</v>
      </c>
      <c r="F273" s="120" t="s">
        <v>76</v>
      </c>
      <c r="G273" s="120" t="s">
        <v>76</v>
      </c>
      <c r="H273" s="120" t="s">
        <v>76</v>
      </c>
      <c r="I273" s="120" t="s">
        <v>76</v>
      </c>
      <c r="J273" s="120" t="s">
        <v>364</v>
      </c>
      <c r="K273" s="120" t="s">
        <v>82</v>
      </c>
    </row>
    <row r="274" spans="1:11" x14ac:dyDescent="0.25">
      <c r="A274" s="120" t="s">
        <v>667</v>
      </c>
      <c r="B274" s="120" t="s">
        <v>668</v>
      </c>
      <c r="C274" s="120" t="s">
        <v>177</v>
      </c>
      <c r="D274" s="120" t="s">
        <v>178</v>
      </c>
      <c r="E274" s="120" t="s">
        <v>51</v>
      </c>
      <c r="F274" s="120" t="s">
        <v>76</v>
      </c>
      <c r="G274" s="120" t="s">
        <v>76</v>
      </c>
      <c r="H274" s="120" t="s">
        <v>76</v>
      </c>
      <c r="I274" s="120" t="s">
        <v>76</v>
      </c>
      <c r="J274" s="120" t="s">
        <v>364</v>
      </c>
      <c r="K274" s="120" t="s">
        <v>185</v>
      </c>
    </row>
    <row r="275" spans="1:11" x14ac:dyDescent="0.25">
      <c r="A275" s="120" t="s">
        <v>669</v>
      </c>
      <c r="B275" s="120" t="s">
        <v>670</v>
      </c>
      <c r="C275" s="120" t="s">
        <v>177</v>
      </c>
      <c r="D275" s="120" t="s">
        <v>178</v>
      </c>
      <c r="E275" s="120" t="s">
        <v>51</v>
      </c>
      <c r="F275" s="120" t="s">
        <v>76</v>
      </c>
      <c r="G275" s="120" t="s">
        <v>76</v>
      </c>
      <c r="H275" s="120" t="s">
        <v>76</v>
      </c>
      <c r="I275" s="120" t="s">
        <v>76</v>
      </c>
      <c r="J275" s="120" t="s">
        <v>364</v>
      </c>
      <c r="K275" s="120" t="s">
        <v>185</v>
      </c>
    </row>
    <row r="276" spans="1:11" x14ac:dyDescent="0.25">
      <c r="A276" s="120" t="s">
        <v>671</v>
      </c>
      <c r="B276" s="120" t="s">
        <v>672</v>
      </c>
      <c r="C276" s="120" t="s">
        <v>177</v>
      </c>
      <c r="D276" s="120" t="s">
        <v>178</v>
      </c>
      <c r="E276" s="120" t="s">
        <v>51</v>
      </c>
      <c r="F276" s="120" t="s">
        <v>76</v>
      </c>
      <c r="G276" s="120" t="s">
        <v>76</v>
      </c>
      <c r="H276" s="120" t="s">
        <v>76</v>
      </c>
      <c r="I276" s="120" t="s">
        <v>76</v>
      </c>
      <c r="J276" s="120" t="s">
        <v>364</v>
      </c>
      <c r="K276" s="120" t="s">
        <v>82</v>
      </c>
    </row>
    <row r="277" spans="1:11" x14ac:dyDescent="0.25">
      <c r="A277" s="120" t="s">
        <v>673</v>
      </c>
      <c r="B277" s="120" t="s">
        <v>674</v>
      </c>
      <c r="C277" s="120" t="s">
        <v>177</v>
      </c>
      <c r="D277" s="120" t="s">
        <v>178</v>
      </c>
      <c r="E277" s="120" t="s">
        <v>51</v>
      </c>
      <c r="F277" s="120" t="s">
        <v>76</v>
      </c>
      <c r="G277" s="120" t="s">
        <v>76</v>
      </c>
      <c r="H277" s="120" t="s">
        <v>76</v>
      </c>
      <c r="I277" s="120" t="s">
        <v>76</v>
      </c>
      <c r="J277" s="120" t="s">
        <v>364</v>
      </c>
      <c r="K277" s="120" t="s">
        <v>82</v>
      </c>
    </row>
    <row r="278" spans="1:11" x14ac:dyDescent="0.25">
      <c r="A278" s="120" t="s">
        <v>675</v>
      </c>
      <c r="B278" s="120" t="s">
        <v>676</v>
      </c>
      <c r="C278" s="120" t="s">
        <v>177</v>
      </c>
      <c r="D278" s="120" t="s">
        <v>178</v>
      </c>
      <c r="E278" s="120" t="s">
        <v>51</v>
      </c>
      <c r="F278" s="120" t="s">
        <v>76</v>
      </c>
      <c r="G278" s="120" t="s">
        <v>76</v>
      </c>
      <c r="H278" s="120" t="s">
        <v>76</v>
      </c>
      <c r="I278" s="120" t="s">
        <v>76</v>
      </c>
      <c r="J278" s="120" t="s">
        <v>364</v>
      </c>
      <c r="K278" s="120" t="s">
        <v>82</v>
      </c>
    </row>
    <row r="279" spans="1:11" x14ac:dyDescent="0.25">
      <c r="A279" s="120" t="s">
        <v>677</v>
      </c>
      <c r="B279" s="120" t="s">
        <v>678</v>
      </c>
      <c r="C279" s="120" t="s">
        <v>177</v>
      </c>
      <c r="D279" s="120" t="s">
        <v>178</v>
      </c>
      <c r="E279" s="120" t="s">
        <v>679</v>
      </c>
      <c r="F279" s="120" t="s">
        <v>76</v>
      </c>
      <c r="G279" s="120" t="s">
        <v>76</v>
      </c>
      <c r="H279" s="120" t="s">
        <v>76</v>
      </c>
      <c r="I279" s="120" t="s">
        <v>76</v>
      </c>
      <c r="J279" s="120" t="s">
        <v>364</v>
      </c>
      <c r="K279" s="120" t="s">
        <v>82</v>
      </c>
    </row>
    <row r="280" spans="1:11" x14ac:dyDescent="0.25">
      <c r="A280" s="120" t="s">
        <v>680</v>
      </c>
      <c r="B280" s="120" t="s">
        <v>681</v>
      </c>
      <c r="C280" s="120" t="s">
        <v>177</v>
      </c>
      <c r="D280" s="120" t="s">
        <v>178</v>
      </c>
      <c r="E280" s="120" t="s">
        <v>51</v>
      </c>
      <c r="F280" s="120" t="s">
        <v>76</v>
      </c>
      <c r="G280" s="120" t="s">
        <v>76</v>
      </c>
      <c r="H280" s="120" t="s">
        <v>76</v>
      </c>
      <c r="I280" s="120" t="s">
        <v>76</v>
      </c>
      <c r="J280" s="120" t="s">
        <v>364</v>
      </c>
      <c r="K280" s="120" t="s">
        <v>185</v>
      </c>
    </row>
    <row r="281" spans="1:11" x14ac:dyDescent="0.25">
      <c r="A281" s="120" t="s">
        <v>682</v>
      </c>
      <c r="B281" s="120" t="s">
        <v>683</v>
      </c>
      <c r="C281" s="120" t="s">
        <v>177</v>
      </c>
      <c r="D281" s="120" t="s">
        <v>178</v>
      </c>
      <c r="E281" s="120" t="s">
        <v>51</v>
      </c>
      <c r="F281" s="120" t="s">
        <v>76</v>
      </c>
      <c r="G281" s="120" t="s">
        <v>76</v>
      </c>
      <c r="H281" s="120" t="s">
        <v>76</v>
      </c>
      <c r="I281" s="120" t="s">
        <v>76</v>
      </c>
      <c r="J281" s="120" t="s">
        <v>364</v>
      </c>
      <c r="K281" s="120" t="s">
        <v>185</v>
      </c>
    </row>
    <row r="282" spans="1:11" x14ac:dyDescent="0.25">
      <c r="A282" s="120" t="s">
        <v>684</v>
      </c>
      <c r="B282" s="120" t="s">
        <v>685</v>
      </c>
      <c r="C282" s="120" t="s">
        <v>177</v>
      </c>
      <c r="D282" s="120" t="s">
        <v>178</v>
      </c>
      <c r="E282" s="120" t="s">
        <v>51</v>
      </c>
      <c r="F282" s="120" t="s">
        <v>76</v>
      </c>
      <c r="G282" s="120" t="s">
        <v>76</v>
      </c>
      <c r="H282" s="120" t="s">
        <v>76</v>
      </c>
      <c r="I282" s="120" t="s">
        <v>76</v>
      </c>
      <c r="J282" s="120" t="s">
        <v>364</v>
      </c>
      <c r="K282" s="120" t="s">
        <v>82</v>
      </c>
    </row>
    <row r="283" spans="1:11" x14ac:dyDescent="0.25">
      <c r="A283" s="120" t="s">
        <v>686</v>
      </c>
      <c r="B283" s="120" t="s">
        <v>687</v>
      </c>
      <c r="C283" s="120" t="s">
        <v>177</v>
      </c>
      <c r="D283" s="120" t="s">
        <v>178</v>
      </c>
      <c r="E283" s="120" t="s">
        <v>51</v>
      </c>
      <c r="F283" s="120" t="s">
        <v>76</v>
      </c>
      <c r="G283" s="120" t="s">
        <v>76</v>
      </c>
      <c r="H283" s="120" t="s">
        <v>76</v>
      </c>
      <c r="I283" s="120" t="s">
        <v>76</v>
      </c>
      <c r="J283" s="120" t="s">
        <v>364</v>
      </c>
      <c r="K283" s="120" t="s">
        <v>82</v>
      </c>
    </row>
    <row r="284" spans="1:11" x14ac:dyDescent="0.25">
      <c r="A284" s="120" t="s">
        <v>688</v>
      </c>
      <c r="B284" s="120" t="s">
        <v>689</v>
      </c>
      <c r="C284" s="120" t="s">
        <v>177</v>
      </c>
      <c r="D284" s="120" t="s">
        <v>178</v>
      </c>
      <c r="E284" s="120" t="s">
        <v>51</v>
      </c>
      <c r="F284" s="120" t="s">
        <v>76</v>
      </c>
      <c r="G284" s="120" t="s">
        <v>76</v>
      </c>
      <c r="H284" s="120" t="s">
        <v>76</v>
      </c>
      <c r="I284" s="120" t="s">
        <v>76</v>
      </c>
      <c r="J284" s="120" t="s">
        <v>364</v>
      </c>
      <c r="K284" s="120" t="s">
        <v>82</v>
      </c>
    </row>
    <row r="285" spans="1:11" x14ac:dyDescent="0.25">
      <c r="A285" s="120" t="s">
        <v>690</v>
      </c>
      <c r="B285" s="120" t="s">
        <v>691</v>
      </c>
      <c r="C285" s="120" t="s">
        <v>177</v>
      </c>
      <c r="D285" s="120" t="s">
        <v>178</v>
      </c>
      <c r="E285" s="120" t="s">
        <v>51</v>
      </c>
      <c r="F285" s="120" t="s">
        <v>76</v>
      </c>
      <c r="G285" s="120" t="s">
        <v>76</v>
      </c>
      <c r="H285" s="120" t="s">
        <v>76</v>
      </c>
      <c r="I285" s="120" t="s">
        <v>76</v>
      </c>
      <c r="J285" s="120" t="s">
        <v>364</v>
      </c>
      <c r="K285" s="120" t="s">
        <v>82</v>
      </c>
    </row>
    <row r="286" spans="1:11" x14ac:dyDescent="0.25">
      <c r="A286" s="120" t="s">
        <v>692</v>
      </c>
      <c r="B286" s="120" t="s">
        <v>693</v>
      </c>
      <c r="C286" s="120" t="s">
        <v>177</v>
      </c>
      <c r="D286" s="120" t="s">
        <v>178</v>
      </c>
      <c r="E286" s="120" t="s">
        <v>51</v>
      </c>
      <c r="F286" s="120" t="s">
        <v>76</v>
      </c>
      <c r="G286" s="120" t="s">
        <v>76</v>
      </c>
      <c r="H286" s="120" t="s">
        <v>76</v>
      </c>
      <c r="I286" s="120" t="s">
        <v>76</v>
      </c>
      <c r="J286" s="120" t="s">
        <v>364</v>
      </c>
      <c r="K286" s="120" t="s">
        <v>82</v>
      </c>
    </row>
    <row r="287" spans="1:11" x14ac:dyDescent="0.25">
      <c r="A287" s="120" t="s">
        <v>694</v>
      </c>
      <c r="B287" s="120" t="s">
        <v>695</v>
      </c>
      <c r="C287" s="120" t="s">
        <v>177</v>
      </c>
      <c r="D287" s="120" t="s">
        <v>178</v>
      </c>
      <c r="E287" s="120" t="s">
        <v>51</v>
      </c>
      <c r="F287" s="120" t="s">
        <v>76</v>
      </c>
      <c r="G287" s="120" t="s">
        <v>76</v>
      </c>
      <c r="H287" s="120" t="s">
        <v>76</v>
      </c>
      <c r="I287" s="120" t="s">
        <v>76</v>
      </c>
      <c r="J287" s="120" t="s">
        <v>364</v>
      </c>
      <c r="K287" s="120" t="s">
        <v>82</v>
      </c>
    </row>
    <row r="288" spans="1:11" x14ac:dyDescent="0.25">
      <c r="A288" s="120" t="s">
        <v>696</v>
      </c>
      <c r="B288" s="120" t="s">
        <v>697</v>
      </c>
      <c r="C288" s="120" t="s">
        <v>177</v>
      </c>
      <c r="D288" s="120" t="s">
        <v>178</v>
      </c>
      <c r="E288" s="120" t="s">
        <v>51</v>
      </c>
      <c r="F288" s="120" t="s">
        <v>76</v>
      </c>
      <c r="G288" s="120" t="s">
        <v>76</v>
      </c>
      <c r="H288" s="120" t="s">
        <v>76</v>
      </c>
      <c r="I288" s="120" t="s">
        <v>76</v>
      </c>
      <c r="J288" s="120" t="s">
        <v>364</v>
      </c>
      <c r="K288" s="120" t="s">
        <v>185</v>
      </c>
    </row>
    <row r="289" spans="1:11" x14ac:dyDescent="0.25">
      <c r="A289" s="120" t="s">
        <v>698</v>
      </c>
      <c r="B289" s="120" t="s">
        <v>699</v>
      </c>
      <c r="C289" s="120" t="s">
        <v>177</v>
      </c>
      <c r="D289" s="120" t="s">
        <v>178</v>
      </c>
      <c r="E289" s="120" t="s">
        <v>51</v>
      </c>
      <c r="F289" s="120" t="s">
        <v>76</v>
      </c>
      <c r="G289" s="120" t="s">
        <v>76</v>
      </c>
      <c r="H289" s="120" t="s">
        <v>76</v>
      </c>
      <c r="I289" s="120" t="s">
        <v>76</v>
      </c>
      <c r="J289" s="120" t="s">
        <v>364</v>
      </c>
      <c r="K289" s="120" t="s">
        <v>82</v>
      </c>
    </row>
    <row r="290" spans="1:11" x14ac:dyDescent="0.25">
      <c r="A290" s="120" t="s">
        <v>700</v>
      </c>
      <c r="B290" s="120" t="s">
        <v>701</v>
      </c>
      <c r="C290" s="120" t="s">
        <v>177</v>
      </c>
      <c r="D290" s="120" t="s">
        <v>178</v>
      </c>
      <c r="E290" s="120" t="s">
        <v>51</v>
      </c>
      <c r="F290" s="120" t="s">
        <v>76</v>
      </c>
      <c r="G290" s="120" t="s">
        <v>76</v>
      </c>
      <c r="H290" s="120" t="s">
        <v>76</v>
      </c>
      <c r="I290" s="120" t="s">
        <v>76</v>
      </c>
      <c r="J290" s="120" t="s">
        <v>364</v>
      </c>
      <c r="K290" s="120" t="s">
        <v>82</v>
      </c>
    </row>
    <row r="291" spans="1:11" x14ac:dyDescent="0.25">
      <c r="A291" s="120" t="s">
        <v>702</v>
      </c>
      <c r="B291" s="120" t="s">
        <v>703</v>
      </c>
      <c r="C291" s="120" t="s">
        <v>177</v>
      </c>
      <c r="D291" s="120" t="s">
        <v>51</v>
      </c>
      <c r="E291" s="120" t="s">
        <v>51</v>
      </c>
      <c r="F291" s="120" t="s">
        <v>76</v>
      </c>
      <c r="G291" s="120" t="s">
        <v>76</v>
      </c>
      <c r="H291" s="120" t="s">
        <v>76</v>
      </c>
      <c r="I291" s="120" t="s">
        <v>76</v>
      </c>
      <c r="J291" s="120" t="s">
        <v>704</v>
      </c>
      <c r="K291" s="120" t="s">
        <v>82</v>
      </c>
    </row>
    <row r="292" spans="1:11" x14ac:dyDescent="0.25">
      <c r="A292" s="120" t="s">
        <v>705</v>
      </c>
      <c r="B292" s="120" t="s">
        <v>706</v>
      </c>
      <c r="C292" s="120" t="s">
        <v>177</v>
      </c>
      <c r="D292" s="120" t="s">
        <v>178</v>
      </c>
      <c r="E292" s="120" t="s">
        <v>51</v>
      </c>
      <c r="F292" s="120" t="s">
        <v>76</v>
      </c>
      <c r="G292" s="120" t="s">
        <v>76</v>
      </c>
      <c r="H292" s="120" t="s">
        <v>76</v>
      </c>
      <c r="I292" s="120" t="s">
        <v>76</v>
      </c>
      <c r="J292" s="120" t="s">
        <v>364</v>
      </c>
      <c r="K292" s="120" t="s">
        <v>82</v>
      </c>
    </row>
    <row r="293" spans="1:11" x14ac:dyDescent="0.25">
      <c r="A293" s="120" t="s">
        <v>707</v>
      </c>
      <c r="B293" s="120" t="s">
        <v>703</v>
      </c>
      <c r="C293" s="120" t="s">
        <v>177</v>
      </c>
      <c r="D293" s="120" t="s">
        <v>51</v>
      </c>
      <c r="E293" s="120" t="s">
        <v>51</v>
      </c>
      <c r="F293" s="120" t="s">
        <v>76</v>
      </c>
      <c r="G293" s="120" t="s">
        <v>76</v>
      </c>
      <c r="H293" s="120" t="s">
        <v>76</v>
      </c>
      <c r="I293" s="120" t="s">
        <v>76</v>
      </c>
      <c r="J293" s="120" t="s">
        <v>704</v>
      </c>
      <c r="K293" s="120" t="s">
        <v>82</v>
      </c>
    </row>
    <row r="294" spans="1:11" x14ac:dyDescent="0.25">
      <c r="A294" s="120" t="s">
        <v>708</v>
      </c>
      <c r="B294" s="120" t="s">
        <v>703</v>
      </c>
      <c r="C294" s="120" t="s">
        <v>177</v>
      </c>
      <c r="D294" s="120" t="s">
        <v>51</v>
      </c>
      <c r="E294" s="120" t="s">
        <v>51</v>
      </c>
      <c r="F294" s="120" t="s">
        <v>76</v>
      </c>
      <c r="G294" s="120" t="s">
        <v>76</v>
      </c>
      <c r="H294" s="120" t="s">
        <v>76</v>
      </c>
      <c r="I294" s="120" t="s">
        <v>76</v>
      </c>
      <c r="J294" s="120" t="s">
        <v>704</v>
      </c>
      <c r="K294" s="120" t="s">
        <v>82</v>
      </c>
    </row>
    <row r="295" spans="1:11" x14ac:dyDescent="0.25">
      <c r="A295" s="120" t="s">
        <v>709</v>
      </c>
      <c r="B295" s="120" t="s">
        <v>703</v>
      </c>
      <c r="C295" s="120" t="s">
        <v>177</v>
      </c>
      <c r="D295" s="120" t="s">
        <v>51</v>
      </c>
      <c r="E295" s="120" t="s">
        <v>51</v>
      </c>
      <c r="F295" s="120" t="s">
        <v>76</v>
      </c>
      <c r="G295" s="120" t="s">
        <v>76</v>
      </c>
      <c r="H295" s="120" t="s">
        <v>76</v>
      </c>
      <c r="I295" s="120" t="s">
        <v>76</v>
      </c>
      <c r="J295" s="120" t="s">
        <v>704</v>
      </c>
      <c r="K295" s="120" t="s">
        <v>82</v>
      </c>
    </row>
    <row r="296" spans="1:11" x14ac:dyDescent="0.25">
      <c r="A296" s="120" t="s">
        <v>710</v>
      </c>
      <c r="B296" s="120" t="s">
        <v>703</v>
      </c>
      <c r="C296" s="120" t="s">
        <v>177</v>
      </c>
      <c r="D296" s="120" t="s">
        <v>51</v>
      </c>
      <c r="E296" s="120" t="s">
        <v>51</v>
      </c>
      <c r="F296" s="120" t="s">
        <v>76</v>
      </c>
      <c r="G296" s="120" t="s">
        <v>76</v>
      </c>
      <c r="H296" s="120" t="s">
        <v>76</v>
      </c>
      <c r="I296" s="120" t="s">
        <v>76</v>
      </c>
      <c r="J296" s="120" t="s">
        <v>704</v>
      </c>
      <c r="K296" s="120" t="s">
        <v>82</v>
      </c>
    </row>
    <row r="297" spans="1:11" x14ac:dyDescent="0.25">
      <c r="A297" s="120" t="s">
        <v>711</v>
      </c>
      <c r="B297" s="120" t="s">
        <v>703</v>
      </c>
      <c r="C297" s="120" t="s">
        <v>177</v>
      </c>
      <c r="D297" s="120" t="s">
        <v>51</v>
      </c>
      <c r="E297" s="120" t="s">
        <v>51</v>
      </c>
      <c r="F297" s="120" t="s">
        <v>76</v>
      </c>
      <c r="G297" s="120" t="s">
        <v>76</v>
      </c>
      <c r="H297" s="120" t="s">
        <v>76</v>
      </c>
      <c r="I297" s="120" t="s">
        <v>76</v>
      </c>
      <c r="J297" s="120" t="s">
        <v>704</v>
      </c>
      <c r="K297" s="120" t="s">
        <v>82</v>
      </c>
    </row>
    <row r="298" spans="1:11" x14ac:dyDescent="0.25">
      <c r="A298" s="120" t="s">
        <v>712</v>
      </c>
      <c r="B298" s="120" t="s">
        <v>713</v>
      </c>
      <c r="C298" s="120" t="s">
        <v>177</v>
      </c>
      <c r="D298" s="120" t="s">
        <v>178</v>
      </c>
      <c r="E298" s="120" t="s">
        <v>51</v>
      </c>
      <c r="F298" s="120" t="s">
        <v>76</v>
      </c>
      <c r="G298" s="120" t="s">
        <v>76</v>
      </c>
      <c r="H298" s="120" t="s">
        <v>76</v>
      </c>
      <c r="I298" s="120" t="s">
        <v>76</v>
      </c>
      <c r="J298" s="120" t="s">
        <v>364</v>
      </c>
      <c r="K298" s="120" t="s">
        <v>82</v>
      </c>
    </row>
    <row r="299" spans="1:11" x14ac:dyDescent="0.25">
      <c r="A299" s="120" t="s">
        <v>714</v>
      </c>
      <c r="B299" s="120" t="s">
        <v>715</v>
      </c>
      <c r="C299" s="120" t="s">
        <v>177</v>
      </c>
      <c r="D299" s="120" t="s">
        <v>178</v>
      </c>
      <c r="E299" s="120" t="s">
        <v>51</v>
      </c>
      <c r="F299" s="120" t="s">
        <v>76</v>
      </c>
      <c r="G299" s="120" t="s">
        <v>76</v>
      </c>
      <c r="H299" s="120" t="s">
        <v>76</v>
      </c>
      <c r="I299" s="120" t="s">
        <v>76</v>
      </c>
      <c r="J299" s="120" t="s">
        <v>364</v>
      </c>
      <c r="K299" s="120" t="s">
        <v>185</v>
      </c>
    </row>
    <row r="300" spans="1:11" x14ac:dyDescent="0.25">
      <c r="A300" s="120" t="s">
        <v>716</v>
      </c>
      <c r="B300" s="120" t="s">
        <v>706</v>
      </c>
      <c r="C300" s="120" t="s">
        <v>177</v>
      </c>
      <c r="D300" s="120" t="s">
        <v>178</v>
      </c>
      <c r="E300" s="120" t="s">
        <v>51</v>
      </c>
      <c r="F300" s="120" t="s">
        <v>76</v>
      </c>
      <c r="G300" s="120" t="s">
        <v>76</v>
      </c>
      <c r="H300" s="120" t="s">
        <v>76</v>
      </c>
      <c r="I300" s="120" t="s">
        <v>76</v>
      </c>
      <c r="J300" s="120" t="s">
        <v>364</v>
      </c>
      <c r="K300" s="120" t="s">
        <v>82</v>
      </c>
    </row>
    <row r="301" spans="1:11" x14ac:dyDescent="0.25">
      <c r="A301" s="120" t="s">
        <v>717</v>
      </c>
      <c r="B301" s="120" t="s">
        <v>718</v>
      </c>
      <c r="C301" s="120" t="s">
        <v>177</v>
      </c>
      <c r="D301" s="120" t="s">
        <v>178</v>
      </c>
      <c r="E301" s="120" t="s">
        <v>51</v>
      </c>
      <c r="F301" s="120" t="s">
        <v>76</v>
      </c>
      <c r="G301" s="120" t="s">
        <v>76</v>
      </c>
      <c r="H301" s="120" t="s">
        <v>76</v>
      </c>
      <c r="I301" s="120" t="s">
        <v>76</v>
      </c>
      <c r="J301" s="120" t="s">
        <v>364</v>
      </c>
      <c r="K301" s="120" t="s">
        <v>185</v>
      </c>
    </row>
    <row r="302" spans="1:11" x14ac:dyDescent="0.25">
      <c r="A302" s="120" t="s">
        <v>719</v>
      </c>
      <c r="B302" s="120" t="s">
        <v>720</v>
      </c>
      <c r="C302" s="120" t="s">
        <v>177</v>
      </c>
      <c r="D302" s="120" t="s">
        <v>178</v>
      </c>
      <c r="E302" s="120" t="s">
        <v>51</v>
      </c>
      <c r="F302" s="120" t="s">
        <v>76</v>
      </c>
      <c r="G302" s="120" t="s">
        <v>76</v>
      </c>
      <c r="H302" s="120" t="s">
        <v>76</v>
      </c>
      <c r="I302" s="120" t="s">
        <v>76</v>
      </c>
      <c r="J302" s="120" t="s">
        <v>364</v>
      </c>
      <c r="K302" s="120" t="s">
        <v>185</v>
      </c>
    </row>
    <row r="303" spans="1:11" x14ac:dyDescent="0.25">
      <c r="A303" s="120" t="s">
        <v>721</v>
      </c>
      <c r="B303" s="120" t="s">
        <v>722</v>
      </c>
      <c r="C303" s="120" t="s">
        <v>177</v>
      </c>
      <c r="D303" s="120" t="s">
        <v>178</v>
      </c>
      <c r="E303" s="120" t="s">
        <v>51</v>
      </c>
      <c r="F303" s="120" t="s">
        <v>76</v>
      </c>
      <c r="G303" s="120" t="s">
        <v>76</v>
      </c>
      <c r="H303" s="120" t="s">
        <v>76</v>
      </c>
      <c r="I303" s="120" t="s">
        <v>76</v>
      </c>
      <c r="J303" s="120" t="s">
        <v>364</v>
      </c>
      <c r="K303" s="120" t="s">
        <v>185</v>
      </c>
    </row>
    <row r="304" spans="1:11" x14ac:dyDescent="0.25">
      <c r="A304" s="120" t="s">
        <v>723</v>
      </c>
      <c r="B304" s="120" t="s">
        <v>724</v>
      </c>
      <c r="C304" s="120" t="s">
        <v>177</v>
      </c>
      <c r="D304" s="120" t="s">
        <v>178</v>
      </c>
      <c r="E304" s="120" t="s">
        <v>51</v>
      </c>
      <c r="F304" s="120" t="s">
        <v>76</v>
      </c>
      <c r="G304" s="120" t="s">
        <v>76</v>
      </c>
      <c r="H304" s="120" t="s">
        <v>76</v>
      </c>
      <c r="I304" s="120" t="s">
        <v>76</v>
      </c>
      <c r="J304" s="120" t="s">
        <v>364</v>
      </c>
      <c r="K304" s="120" t="s">
        <v>185</v>
      </c>
    </row>
    <row r="305" spans="1:11" x14ac:dyDescent="0.25">
      <c r="A305" s="120" t="s">
        <v>725</v>
      </c>
      <c r="B305" s="120" t="s">
        <v>726</v>
      </c>
      <c r="C305" s="120" t="s">
        <v>177</v>
      </c>
      <c r="D305" s="120" t="s">
        <v>178</v>
      </c>
      <c r="E305" s="120" t="s">
        <v>51</v>
      </c>
      <c r="F305" s="120" t="s">
        <v>76</v>
      </c>
      <c r="G305" s="120" t="s">
        <v>76</v>
      </c>
      <c r="H305" s="120" t="s">
        <v>76</v>
      </c>
      <c r="I305" s="120" t="s">
        <v>76</v>
      </c>
      <c r="J305" s="120" t="s">
        <v>364</v>
      </c>
      <c r="K305" s="120" t="s">
        <v>185</v>
      </c>
    </row>
    <row r="306" spans="1:11" x14ac:dyDescent="0.25">
      <c r="A306" s="120" t="s">
        <v>727</v>
      </c>
      <c r="B306" s="120" t="s">
        <v>728</v>
      </c>
      <c r="C306" s="120" t="s">
        <v>177</v>
      </c>
      <c r="D306" s="120" t="s">
        <v>178</v>
      </c>
      <c r="E306" s="120" t="s">
        <v>51</v>
      </c>
      <c r="F306" s="120" t="s">
        <v>76</v>
      </c>
      <c r="G306" s="120" t="s">
        <v>76</v>
      </c>
      <c r="H306" s="120" t="s">
        <v>76</v>
      </c>
      <c r="I306" s="120" t="s">
        <v>76</v>
      </c>
      <c r="J306" s="120" t="s">
        <v>364</v>
      </c>
      <c r="K306" s="120" t="s">
        <v>82</v>
      </c>
    </row>
    <row r="307" spans="1:11" x14ac:dyDescent="0.25">
      <c r="A307" s="120" t="s">
        <v>729</v>
      </c>
      <c r="B307" s="120" t="s">
        <v>730</v>
      </c>
      <c r="C307" s="120" t="s">
        <v>177</v>
      </c>
      <c r="D307" s="120" t="s">
        <v>178</v>
      </c>
      <c r="E307" s="120" t="s">
        <v>51</v>
      </c>
      <c r="F307" s="120" t="s">
        <v>76</v>
      </c>
      <c r="G307" s="120" t="s">
        <v>76</v>
      </c>
      <c r="H307" s="120" t="s">
        <v>76</v>
      </c>
      <c r="I307" s="120" t="s">
        <v>76</v>
      </c>
      <c r="J307" s="120" t="s">
        <v>364</v>
      </c>
      <c r="K307" s="120" t="s">
        <v>82</v>
      </c>
    </row>
    <row r="308" spans="1:11" x14ac:dyDescent="0.25">
      <c r="A308" s="120" t="s">
        <v>731</v>
      </c>
      <c r="B308" s="120" t="s">
        <v>732</v>
      </c>
      <c r="C308" s="120" t="s">
        <v>177</v>
      </c>
      <c r="D308" s="120" t="s">
        <v>178</v>
      </c>
      <c r="E308" s="120" t="s">
        <v>51</v>
      </c>
      <c r="F308" s="120" t="s">
        <v>76</v>
      </c>
      <c r="G308" s="120" t="s">
        <v>76</v>
      </c>
      <c r="H308" s="120" t="s">
        <v>76</v>
      </c>
      <c r="I308" s="120" t="s">
        <v>76</v>
      </c>
      <c r="J308" s="120" t="s">
        <v>364</v>
      </c>
      <c r="K308" s="120" t="s">
        <v>82</v>
      </c>
    </row>
    <row r="309" spans="1:11" x14ac:dyDescent="0.25">
      <c r="A309" s="120" t="s">
        <v>733</v>
      </c>
      <c r="B309" s="120" t="s">
        <v>734</v>
      </c>
      <c r="C309" s="120" t="s">
        <v>177</v>
      </c>
      <c r="D309" s="120" t="s">
        <v>178</v>
      </c>
      <c r="E309" s="120" t="s">
        <v>51</v>
      </c>
      <c r="F309" s="120" t="s">
        <v>76</v>
      </c>
      <c r="G309" s="120" t="s">
        <v>76</v>
      </c>
      <c r="H309" s="120" t="s">
        <v>76</v>
      </c>
      <c r="I309" s="120" t="s">
        <v>76</v>
      </c>
      <c r="J309" s="120" t="s">
        <v>364</v>
      </c>
      <c r="K309" s="120" t="s">
        <v>82</v>
      </c>
    </row>
    <row r="310" spans="1:11" x14ac:dyDescent="0.25">
      <c r="A310" s="120" t="s">
        <v>735</v>
      </c>
      <c r="B310" s="120" t="s">
        <v>736</v>
      </c>
      <c r="C310" s="120" t="s">
        <v>177</v>
      </c>
      <c r="D310" s="120" t="s">
        <v>178</v>
      </c>
      <c r="E310" s="120" t="s">
        <v>51</v>
      </c>
      <c r="F310" s="120" t="s">
        <v>76</v>
      </c>
      <c r="G310" s="120" t="s">
        <v>76</v>
      </c>
      <c r="H310" s="120" t="s">
        <v>76</v>
      </c>
      <c r="I310" s="120" t="s">
        <v>76</v>
      </c>
      <c r="J310" s="120" t="s">
        <v>364</v>
      </c>
      <c r="K310" s="120" t="s">
        <v>82</v>
      </c>
    </row>
    <row r="311" spans="1:11" x14ac:dyDescent="0.25">
      <c r="A311" s="120" t="s">
        <v>737</v>
      </c>
      <c r="B311" s="120" t="s">
        <v>738</v>
      </c>
      <c r="C311" s="120" t="s">
        <v>177</v>
      </c>
      <c r="D311" s="120" t="s">
        <v>178</v>
      </c>
      <c r="E311" s="120" t="s">
        <v>51</v>
      </c>
      <c r="F311" s="120" t="s">
        <v>76</v>
      </c>
      <c r="G311" s="120" t="s">
        <v>76</v>
      </c>
      <c r="H311" s="120" t="s">
        <v>76</v>
      </c>
      <c r="I311" s="120" t="s">
        <v>76</v>
      </c>
      <c r="J311" s="120" t="s">
        <v>364</v>
      </c>
      <c r="K311" s="120" t="s">
        <v>82</v>
      </c>
    </row>
    <row r="312" spans="1:11" x14ac:dyDescent="0.25">
      <c r="A312" s="120" t="s">
        <v>739</v>
      </c>
      <c r="B312" s="120" t="s">
        <v>740</v>
      </c>
      <c r="C312" s="120" t="s">
        <v>177</v>
      </c>
      <c r="D312" s="120" t="s">
        <v>178</v>
      </c>
      <c r="E312" s="120" t="s">
        <v>51</v>
      </c>
      <c r="F312" s="120" t="s">
        <v>76</v>
      </c>
      <c r="G312" s="120" t="s">
        <v>76</v>
      </c>
      <c r="H312" s="120" t="s">
        <v>76</v>
      </c>
      <c r="I312" s="120" t="s">
        <v>76</v>
      </c>
      <c r="J312" s="120" t="s">
        <v>364</v>
      </c>
      <c r="K312" s="120" t="s">
        <v>82</v>
      </c>
    </row>
    <row r="313" spans="1:11" x14ac:dyDescent="0.25">
      <c r="A313" s="120" t="s">
        <v>741</v>
      </c>
      <c r="B313" s="120" t="s">
        <v>742</v>
      </c>
      <c r="C313" s="120" t="s">
        <v>177</v>
      </c>
      <c r="D313" s="120" t="s">
        <v>178</v>
      </c>
      <c r="E313" s="120" t="s">
        <v>51</v>
      </c>
      <c r="F313" s="120" t="s">
        <v>76</v>
      </c>
      <c r="G313" s="120" t="s">
        <v>76</v>
      </c>
      <c r="H313" s="120" t="s">
        <v>76</v>
      </c>
      <c r="I313" s="120" t="s">
        <v>76</v>
      </c>
      <c r="J313" s="120" t="s">
        <v>743</v>
      </c>
      <c r="K313" s="120" t="s">
        <v>82</v>
      </c>
    </row>
    <row r="314" spans="1:11" x14ac:dyDescent="0.25">
      <c r="A314" s="120" t="s">
        <v>744</v>
      </c>
      <c r="B314" s="120" t="s">
        <v>745</v>
      </c>
      <c r="C314" s="120" t="s">
        <v>177</v>
      </c>
      <c r="D314" s="120" t="s">
        <v>178</v>
      </c>
      <c r="E314" s="120" t="s">
        <v>51</v>
      </c>
      <c r="F314" s="120" t="s">
        <v>76</v>
      </c>
      <c r="G314" s="120" t="s">
        <v>76</v>
      </c>
      <c r="H314" s="120" t="s">
        <v>76</v>
      </c>
      <c r="I314" s="120" t="s">
        <v>76</v>
      </c>
      <c r="J314" s="120" t="s">
        <v>364</v>
      </c>
      <c r="K314" s="120" t="s">
        <v>82</v>
      </c>
    </row>
    <row r="315" spans="1:11" x14ac:dyDescent="0.25">
      <c r="A315" s="120" t="s">
        <v>746</v>
      </c>
      <c r="B315" s="120" t="s">
        <v>747</v>
      </c>
      <c r="C315" s="120" t="s">
        <v>177</v>
      </c>
      <c r="D315" s="120" t="s">
        <v>178</v>
      </c>
      <c r="E315" s="120" t="s">
        <v>51</v>
      </c>
      <c r="F315" s="120" t="s">
        <v>76</v>
      </c>
      <c r="G315" s="120" t="s">
        <v>76</v>
      </c>
      <c r="H315" s="120" t="s">
        <v>76</v>
      </c>
      <c r="I315" s="120" t="s">
        <v>76</v>
      </c>
      <c r="J315" s="120" t="s">
        <v>364</v>
      </c>
      <c r="K315" s="120" t="s">
        <v>82</v>
      </c>
    </row>
    <row r="316" spans="1:11" x14ac:dyDescent="0.25">
      <c r="A316" s="120" t="s">
        <v>748</v>
      </c>
      <c r="B316" s="120" t="s">
        <v>749</v>
      </c>
      <c r="C316" s="120" t="s">
        <v>177</v>
      </c>
      <c r="D316" s="120" t="s">
        <v>178</v>
      </c>
      <c r="E316" s="120" t="s">
        <v>51</v>
      </c>
      <c r="F316" s="120" t="s">
        <v>76</v>
      </c>
      <c r="G316" s="120" t="s">
        <v>76</v>
      </c>
      <c r="H316" s="120" t="s">
        <v>76</v>
      </c>
      <c r="I316" s="120" t="s">
        <v>76</v>
      </c>
      <c r="J316" s="120" t="s">
        <v>364</v>
      </c>
      <c r="K316" s="120" t="s">
        <v>82</v>
      </c>
    </row>
    <row r="317" spans="1:11" x14ac:dyDescent="0.25">
      <c r="A317" s="120" t="s">
        <v>750</v>
      </c>
      <c r="B317" s="120" t="s">
        <v>751</v>
      </c>
      <c r="C317" s="120" t="s">
        <v>177</v>
      </c>
      <c r="D317" s="120" t="s">
        <v>178</v>
      </c>
      <c r="E317" s="120" t="s">
        <v>51</v>
      </c>
      <c r="F317" s="120" t="s">
        <v>76</v>
      </c>
      <c r="G317" s="120" t="s">
        <v>76</v>
      </c>
      <c r="H317" s="120" t="s">
        <v>76</v>
      </c>
      <c r="I317" s="120" t="s">
        <v>76</v>
      </c>
      <c r="J317" s="120" t="s">
        <v>364</v>
      </c>
      <c r="K317" s="120" t="s">
        <v>82</v>
      </c>
    </row>
    <row r="318" spans="1:11" x14ac:dyDescent="0.25">
      <c r="A318" s="120" t="s">
        <v>752</v>
      </c>
      <c r="B318" s="120" t="s">
        <v>753</v>
      </c>
      <c r="C318" s="120" t="s">
        <v>177</v>
      </c>
      <c r="D318" s="120" t="s">
        <v>178</v>
      </c>
      <c r="E318" s="120" t="s">
        <v>51</v>
      </c>
      <c r="F318" s="120" t="s">
        <v>76</v>
      </c>
      <c r="G318" s="120" t="s">
        <v>76</v>
      </c>
      <c r="H318" s="120" t="s">
        <v>76</v>
      </c>
      <c r="I318" s="120" t="s">
        <v>76</v>
      </c>
      <c r="J318" s="120" t="s">
        <v>364</v>
      </c>
      <c r="K318" s="120" t="s">
        <v>82</v>
      </c>
    </row>
    <row r="319" spans="1:11" x14ac:dyDescent="0.25">
      <c r="A319" s="120" t="s">
        <v>754</v>
      </c>
      <c r="B319" s="120" t="s">
        <v>755</v>
      </c>
      <c r="C319" s="120" t="s">
        <v>177</v>
      </c>
      <c r="D319" s="120" t="s">
        <v>178</v>
      </c>
      <c r="E319" s="120" t="s">
        <v>51</v>
      </c>
      <c r="F319" s="120" t="s">
        <v>76</v>
      </c>
      <c r="G319" s="120" t="s">
        <v>76</v>
      </c>
      <c r="H319" s="120" t="s">
        <v>76</v>
      </c>
      <c r="I319" s="120" t="s">
        <v>76</v>
      </c>
      <c r="J319" s="120" t="s">
        <v>364</v>
      </c>
      <c r="K319" s="120" t="s">
        <v>82</v>
      </c>
    </row>
    <row r="320" spans="1:11" x14ac:dyDescent="0.25">
      <c r="A320" s="120" t="s">
        <v>756</v>
      </c>
      <c r="B320" s="120" t="s">
        <v>26</v>
      </c>
      <c r="C320" s="120" t="s">
        <v>188</v>
      </c>
      <c r="D320" s="120" t="s">
        <v>26</v>
      </c>
      <c r="E320" s="120" t="s">
        <v>51</v>
      </c>
      <c r="F320" s="120" t="s">
        <v>76</v>
      </c>
      <c r="G320" s="120" t="s">
        <v>76</v>
      </c>
      <c r="H320" s="120" t="s">
        <v>76</v>
      </c>
      <c r="I320" s="120" t="s">
        <v>76</v>
      </c>
      <c r="J320" s="120" t="s">
        <v>184</v>
      </c>
      <c r="K320" s="120" t="s">
        <v>82</v>
      </c>
    </row>
    <row r="321" spans="1:11" x14ac:dyDescent="0.25">
      <c r="A321" s="120" t="s">
        <v>757</v>
      </c>
      <c r="B321" s="120" t="s">
        <v>21</v>
      </c>
      <c r="C321" s="120" t="s">
        <v>188</v>
      </c>
      <c r="D321" s="120" t="s">
        <v>26</v>
      </c>
      <c r="E321" s="120" t="s">
        <v>51</v>
      </c>
      <c r="F321" s="120" t="s">
        <v>76</v>
      </c>
      <c r="G321" s="120" t="s">
        <v>76</v>
      </c>
      <c r="H321" s="120" t="s">
        <v>76</v>
      </c>
      <c r="I321" s="120" t="s">
        <v>76</v>
      </c>
      <c r="J321" s="120" t="s">
        <v>184</v>
      </c>
      <c r="K321" s="120" t="s">
        <v>82</v>
      </c>
    </row>
    <row r="322" spans="1:11" x14ac:dyDescent="0.25">
      <c r="A322" s="120" t="s">
        <v>758</v>
      </c>
      <c r="B322" s="120" t="s">
        <v>759</v>
      </c>
      <c r="C322" s="120" t="s">
        <v>188</v>
      </c>
      <c r="D322" s="120" t="s">
        <v>26</v>
      </c>
      <c r="E322" s="120" t="s">
        <v>51</v>
      </c>
      <c r="F322" s="120" t="s">
        <v>76</v>
      </c>
      <c r="G322" s="120" t="s">
        <v>76</v>
      </c>
      <c r="H322" s="120" t="s">
        <v>76</v>
      </c>
      <c r="I322" s="120" t="s">
        <v>76</v>
      </c>
      <c r="J322" s="120" t="s">
        <v>184</v>
      </c>
      <c r="K322" s="120" t="s">
        <v>82</v>
      </c>
    </row>
    <row r="323" spans="1:11" x14ac:dyDescent="0.25">
      <c r="A323" s="120" t="s">
        <v>760</v>
      </c>
      <c r="B323" s="120" t="s">
        <v>761</v>
      </c>
      <c r="C323" s="120" t="s">
        <v>188</v>
      </c>
      <c r="D323" s="120" t="s">
        <v>26</v>
      </c>
      <c r="E323" s="120" t="s">
        <v>51</v>
      </c>
      <c r="F323" s="120" t="s">
        <v>76</v>
      </c>
      <c r="G323" s="120" t="s">
        <v>76</v>
      </c>
      <c r="H323" s="120" t="s">
        <v>76</v>
      </c>
      <c r="I323" s="120" t="s">
        <v>76</v>
      </c>
      <c r="J323" s="120" t="s">
        <v>184</v>
      </c>
      <c r="K323" s="120" t="s">
        <v>82</v>
      </c>
    </row>
    <row r="324" spans="1:11" x14ac:dyDescent="0.25">
      <c r="A324" s="120" t="s">
        <v>762</v>
      </c>
      <c r="B324" s="120" t="s">
        <v>763</v>
      </c>
      <c r="C324" s="120" t="s">
        <v>188</v>
      </c>
      <c r="D324" s="120" t="s">
        <v>26</v>
      </c>
      <c r="E324" s="120" t="s">
        <v>51</v>
      </c>
      <c r="F324" s="120" t="s">
        <v>76</v>
      </c>
      <c r="G324" s="120" t="s">
        <v>76</v>
      </c>
      <c r="H324" s="120" t="s">
        <v>76</v>
      </c>
      <c r="I324" s="120" t="s">
        <v>76</v>
      </c>
      <c r="J324" s="120" t="s">
        <v>261</v>
      </c>
      <c r="K324" s="120" t="s">
        <v>82</v>
      </c>
    </row>
    <row r="325" spans="1:11" x14ac:dyDescent="0.25">
      <c r="A325" s="120" t="s">
        <v>764</v>
      </c>
      <c r="B325" s="120" t="s">
        <v>765</v>
      </c>
      <c r="C325" s="120" t="s">
        <v>188</v>
      </c>
      <c r="D325" s="120" t="s">
        <v>26</v>
      </c>
      <c r="E325" s="120" t="s">
        <v>51</v>
      </c>
      <c r="F325" s="120" t="s">
        <v>76</v>
      </c>
      <c r="G325" s="120" t="s">
        <v>76</v>
      </c>
      <c r="H325" s="120" t="s">
        <v>76</v>
      </c>
      <c r="I325" s="120" t="s">
        <v>76</v>
      </c>
      <c r="J325" s="120" t="s">
        <v>184</v>
      </c>
      <c r="K325" s="120" t="s">
        <v>82</v>
      </c>
    </row>
    <row r="326" spans="1:11" x14ac:dyDescent="0.25">
      <c r="A326" s="120" t="s">
        <v>766</v>
      </c>
      <c r="B326" s="120" t="s">
        <v>767</v>
      </c>
      <c r="C326" s="120" t="s">
        <v>188</v>
      </c>
      <c r="D326" s="120" t="s">
        <v>26</v>
      </c>
      <c r="E326" s="120" t="s">
        <v>51</v>
      </c>
      <c r="F326" s="120" t="s">
        <v>76</v>
      </c>
      <c r="G326" s="120" t="s">
        <v>76</v>
      </c>
      <c r="H326" s="120" t="s">
        <v>76</v>
      </c>
      <c r="I326" s="120" t="s">
        <v>76</v>
      </c>
      <c r="J326" s="120" t="s">
        <v>184</v>
      </c>
      <c r="K326" s="120" t="s">
        <v>82</v>
      </c>
    </row>
    <row r="327" spans="1:11" x14ac:dyDescent="0.25">
      <c r="A327" s="120" t="s">
        <v>768</v>
      </c>
      <c r="B327" s="120" t="s">
        <v>769</v>
      </c>
      <c r="C327" s="120" t="s">
        <v>188</v>
      </c>
      <c r="D327" s="120" t="s">
        <v>26</v>
      </c>
      <c r="E327" s="120" t="s">
        <v>51</v>
      </c>
      <c r="F327" s="120" t="s">
        <v>76</v>
      </c>
      <c r="G327" s="120" t="s">
        <v>76</v>
      </c>
      <c r="H327" s="120" t="s">
        <v>76</v>
      </c>
      <c r="I327" s="120" t="s">
        <v>76</v>
      </c>
      <c r="J327" s="120" t="s">
        <v>184</v>
      </c>
      <c r="K327" s="120" t="s">
        <v>82</v>
      </c>
    </row>
    <row r="328" spans="1:11" x14ac:dyDescent="0.25">
      <c r="A328" s="120" t="s">
        <v>770</v>
      </c>
      <c r="B328" s="120" t="s">
        <v>771</v>
      </c>
      <c r="C328" s="120" t="s">
        <v>188</v>
      </c>
      <c r="D328" s="120" t="s">
        <v>26</v>
      </c>
      <c r="E328" s="120" t="s">
        <v>51</v>
      </c>
      <c r="F328" s="120" t="s">
        <v>76</v>
      </c>
      <c r="G328" s="120" t="s">
        <v>76</v>
      </c>
      <c r="H328" s="120" t="s">
        <v>76</v>
      </c>
      <c r="I328" s="120" t="s">
        <v>76</v>
      </c>
      <c r="J328" s="120" t="s">
        <v>184</v>
      </c>
      <c r="K328" s="120" t="s">
        <v>82</v>
      </c>
    </row>
    <row r="329" spans="1:11" x14ac:dyDescent="0.25">
      <c r="A329" s="120" t="s">
        <v>772</v>
      </c>
      <c r="B329" s="120" t="s">
        <v>773</v>
      </c>
      <c r="C329" s="120" t="s">
        <v>188</v>
      </c>
      <c r="D329" s="120" t="s">
        <v>26</v>
      </c>
      <c r="E329" s="120" t="s">
        <v>51</v>
      </c>
      <c r="F329" s="120" t="s">
        <v>76</v>
      </c>
      <c r="G329" s="120" t="s">
        <v>76</v>
      </c>
      <c r="H329" s="120" t="s">
        <v>76</v>
      </c>
      <c r="I329" s="120" t="s">
        <v>76</v>
      </c>
      <c r="J329" s="120" t="s">
        <v>184</v>
      </c>
      <c r="K329" s="120" t="s">
        <v>82</v>
      </c>
    </row>
    <row r="330" spans="1:11" x14ac:dyDescent="0.25">
      <c r="A330" s="120" t="s">
        <v>774</v>
      </c>
      <c r="B330" s="120" t="s">
        <v>775</v>
      </c>
      <c r="C330" s="120" t="s">
        <v>188</v>
      </c>
      <c r="D330" s="120" t="s">
        <v>26</v>
      </c>
      <c r="E330" s="120" t="s">
        <v>51</v>
      </c>
      <c r="F330" s="120" t="s">
        <v>76</v>
      </c>
      <c r="G330" s="120" t="s">
        <v>76</v>
      </c>
      <c r="H330" s="120" t="s">
        <v>76</v>
      </c>
      <c r="I330" s="120" t="s">
        <v>76</v>
      </c>
      <c r="J330" s="120" t="s">
        <v>184</v>
      </c>
      <c r="K330" s="120" t="s">
        <v>82</v>
      </c>
    </row>
    <row r="331" spans="1:11" x14ac:dyDescent="0.25">
      <c r="A331" s="120" t="s">
        <v>776</v>
      </c>
      <c r="B331" s="120" t="s">
        <v>777</v>
      </c>
      <c r="C331" s="120" t="s">
        <v>188</v>
      </c>
      <c r="D331" s="120" t="s">
        <v>26</v>
      </c>
      <c r="E331" s="120" t="s">
        <v>51</v>
      </c>
      <c r="F331" s="120" t="s">
        <v>76</v>
      </c>
      <c r="G331" s="120" t="s">
        <v>76</v>
      </c>
      <c r="H331" s="120" t="s">
        <v>76</v>
      </c>
      <c r="I331" s="120" t="s">
        <v>76</v>
      </c>
      <c r="J331" s="120" t="s">
        <v>184</v>
      </c>
      <c r="K331" s="120" t="s">
        <v>82</v>
      </c>
    </row>
    <row r="332" spans="1:11" x14ac:dyDescent="0.25">
      <c r="A332" s="120" t="s">
        <v>778</v>
      </c>
      <c r="B332" s="120" t="s">
        <v>779</v>
      </c>
      <c r="C332" s="120" t="s">
        <v>188</v>
      </c>
      <c r="D332" s="120" t="s">
        <v>26</v>
      </c>
      <c r="E332" s="120" t="s">
        <v>51</v>
      </c>
      <c r="F332" s="120" t="s">
        <v>76</v>
      </c>
      <c r="G332" s="120" t="s">
        <v>76</v>
      </c>
      <c r="H332" s="120" t="s">
        <v>76</v>
      </c>
      <c r="I332" s="120" t="s">
        <v>76</v>
      </c>
      <c r="J332" s="120" t="s">
        <v>184</v>
      </c>
      <c r="K332" s="120" t="s">
        <v>82</v>
      </c>
    </row>
    <row r="333" spans="1:11" x14ac:dyDescent="0.25">
      <c r="A333" s="120" t="s">
        <v>780</v>
      </c>
      <c r="B333" s="120" t="s">
        <v>781</v>
      </c>
      <c r="C333" s="120" t="s">
        <v>188</v>
      </c>
      <c r="D333" s="120" t="s">
        <v>26</v>
      </c>
      <c r="E333" s="120" t="s">
        <v>51</v>
      </c>
      <c r="F333" s="120" t="s">
        <v>76</v>
      </c>
      <c r="G333" s="120" t="s">
        <v>76</v>
      </c>
      <c r="H333" s="120" t="s">
        <v>76</v>
      </c>
      <c r="I333" s="120" t="s">
        <v>76</v>
      </c>
      <c r="J333" s="120" t="s">
        <v>184</v>
      </c>
      <c r="K333" s="120" t="s">
        <v>82</v>
      </c>
    </row>
    <row r="334" spans="1:11" x14ac:dyDescent="0.25">
      <c r="A334" s="120" t="s">
        <v>782</v>
      </c>
      <c r="B334" s="120" t="s">
        <v>783</v>
      </c>
      <c r="C334" s="120" t="s">
        <v>188</v>
      </c>
      <c r="D334" s="120" t="s">
        <v>26</v>
      </c>
      <c r="E334" s="120" t="s">
        <v>51</v>
      </c>
      <c r="F334" s="120" t="s">
        <v>76</v>
      </c>
      <c r="G334" s="120" t="s">
        <v>76</v>
      </c>
      <c r="H334" s="120" t="s">
        <v>76</v>
      </c>
      <c r="I334" s="120" t="s">
        <v>76</v>
      </c>
      <c r="J334" s="120" t="s">
        <v>184</v>
      </c>
      <c r="K334" s="120" t="s">
        <v>82</v>
      </c>
    </row>
    <row r="335" spans="1:11" x14ac:dyDescent="0.25">
      <c r="A335" s="120" t="s">
        <v>784</v>
      </c>
      <c r="B335" s="120" t="s">
        <v>785</v>
      </c>
      <c r="C335" s="120" t="s">
        <v>188</v>
      </c>
      <c r="D335" s="120" t="s">
        <v>26</v>
      </c>
      <c r="E335" s="120" t="s">
        <v>51</v>
      </c>
      <c r="F335" s="120" t="s">
        <v>76</v>
      </c>
      <c r="G335" s="120" t="s">
        <v>76</v>
      </c>
      <c r="H335" s="120" t="s">
        <v>76</v>
      </c>
      <c r="I335" s="120" t="s">
        <v>76</v>
      </c>
      <c r="J335" s="120" t="s">
        <v>184</v>
      </c>
      <c r="K335" s="120" t="s">
        <v>82</v>
      </c>
    </row>
    <row r="336" spans="1:11" x14ac:dyDescent="0.25">
      <c r="A336" s="120" t="s">
        <v>786</v>
      </c>
      <c r="B336" s="120" t="s">
        <v>779</v>
      </c>
      <c r="C336" s="120" t="s">
        <v>188</v>
      </c>
      <c r="D336" s="120" t="s">
        <v>26</v>
      </c>
      <c r="E336" s="120" t="s">
        <v>51</v>
      </c>
      <c r="F336" s="120" t="s">
        <v>76</v>
      </c>
      <c r="G336" s="120" t="s">
        <v>76</v>
      </c>
      <c r="H336" s="120" t="s">
        <v>76</v>
      </c>
      <c r="I336" s="120" t="s">
        <v>76</v>
      </c>
      <c r="J336" s="120" t="s">
        <v>184</v>
      </c>
      <c r="K336" s="120" t="s">
        <v>185</v>
      </c>
    </row>
    <row r="337" spans="1:11" x14ac:dyDescent="0.25">
      <c r="A337" s="120" t="s">
        <v>787</v>
      </c>
      <c r="B337" s="120" t="s">
        <v>788</v>
      </c>
      <c r="C337" s="120" t="s">
        <v>188</v>
      </c>
      <c r="D337" s="120" t="s">
        <v>26</v>
      </c>
      <c r="E337" s="120" t="s">
        <v>51</v>
      </c>
      <c r="F337" s="120" t="s">
        <v>76</v>
      </c>
      <c r="G337" s="120" t="s">
        <v>76</v>
      </c>
      <c r="H337" s="120" t="s">
        <v>76</v>
      </c>
      <c r="I337" s="120" t="s">
        <v>76</v>
      </c>
      <c r="J337" s="120" t="s">
        <v>184</v>
      </c>
      <c r="K337" s="120" t="s">
        <v>185</v>
      </c>
    </row>
    <row r="338" spans="1:11" x14ac:dyDescent="0.25">
      <c r="A338" s="120" t="s">
        <v>789</v>
      </c>
      <c r="B338" s="120" t="s">
        <v>790</v>
      </c>
      <c r="C338" s="120" t="s">
        <v>188</v>
      </c>
      <c r="D338" s="120" t="s">
        <v>26</v>
      </c>
      <c r="E338" s="120" t="s">
        <v>51</v>
      </c>
      <c r="F338" s="120" t="s">
        <v>76</v>
      </c>
      <c r="G338" s="120" t="s">
        <v>76</v>
      </c>
      <c r="H338" s="120" t="s">
        <v>76</v>
      </c>
      <c r="I338" s="120" t="s">
        <v>76</v>
      </c>
      <c r="J338" s="120" t="s">
        <v>184</v>
      </c>
      <c r="K338" s="120" t="s">
        <v>82</v>
      </c>
    </row>
    <row r="339" spans="1:11" x14ac:dyDescent="0.25">
      <c r="A339" s="120" t="s">
        <v>791</v>
      </c>
      <c r="B339" s="120" t="s">
        <v>792</v>
      </c>
      <c r="C339" s="120" t="s">
        <v>188</v>
      </c>
      <c r="D339" s="120" t="s">
        <v>26</v>
      </c>
      <c r="E339" s="120" t="s">
        <v>51</v>
      </c>
      <c r="F339" s="120" t="s">
        <v>76</v>
      </c>
      <c r="G339" s="120" t="s">
        <v>76</v>
      </c>
      <c r="H339" s="120" t="s">
        <v>76</v>
      </c>
      <c r="I339" s="120" t="s">
        <v>76</v>
      </c>
      <c r="J339" s="120" t="s">
        <v>184</v>
      </c>
      <c r="K339" s="120" t="s">
        <v>82</v>
      </c>
    </row>
    <row r="340" spans="1:11" x14ac:dyDescent="0.25">
      <c r="A340" s="120" t="s">
        <v>793</v>
      </c>
      <c r="B340" s="120" t="s">
        <v>794</v>
      </c>
      <c r="C340" s="120" t="s">
        <v>188</v>
      </c>
      <c r="D340" s="120" t="s">
        <v>26</v>
      </c>
      <c r="E340" s="120" t="s">
        <v>51</v>
      </c>
      <c r="F340" s="120" t="s">
        <v>76</v>
      </c>
      <c r="G340" s="120" t="s">
        <v>76</v>
      </c>
      <c r="H340" s="120" t="s">
        <v>76</v>
      </c>
      <c r="I340" s="120" t="s">
        <v>76</v>
      </c>
      <c r="J340" s="120" t="s">
        <v>184</v>
      </c>
      <c r="K340" s="120" t="s">
        <v>82</v>
      </c>
    </row>
    <row r="341" spans="1:11" x14ac:dyDescent="0.25">
      <c r="A341" s="120" t="s">
        <v>795</v>
      </c>
      <c r="B341" s="120" t="s">
        <v>796</v>
      </c>
      <c r="C341" s="120" t="s">
        <v>188</v>
      </c>
      <c r="D341" s="120" t="s">
        <v>26</v>
      </c>
      <c r="E341" s="120" t="s">
        <v>51</v>
      </c>
      <c r="F341" s="120" t="s">
        <v>76</v>
      </c>
      <c r="G341" s="120" t="s">
        <v>76</v>
      </c>
      <c r="H341" s="120" t="s">
        <v>76</v>
      </c>
      <c r="I341" s="120" t="s">
        <v>76</v>
      </c>
      <c r="J341" s="120" t="s">
        <v>184</v>
      </c>
      <c r="K341" s="120" t="s">
        <v>82</v>
      </c>
    </row>
    <row r="342" spans="1:11" x14ac:dyDescent="0.25">
      <c r="A342" s="120" t="s">
        <v>797</v>
      </c>
      <c r="B342" s="120" t="s">
        <v>798</v>
      </c>
      <c r="C342" s="120" t="s">
        <v>188</v>
      </c>
      <c r="D342" s="120" t="s">
        <v>26</v>
      </c>
      <c r="E342" s="120" t="s">
        <v>51</v>
      </c>
      <c r="F342" s="120" t="s">
        <v>76</v>
      </c>
      <c r="G342" s="120" t="s">
        <v>76</v>
      </c>
      <c r="H342" s="120" t="s">
        <v>76</v>
      </c>
      <c r="I342" s="120" t="s">
        <v>76</v>
      </c>
      <c r="J342" s="120" t="s">
        <v>184</v>
      </c>
      <c r="K342" s="120" t="s">
        <v>82</v>
      </c>
    </row>
    <row r="343" spans="1:11" x14ac:dyDescent="0.25">
      <c r="A343" s="120" t="s">
        <v>799</v>
      </c>
      <c r="B343" s="120" t="s">
        <v>800</v>
      </c>
      <c r="C343" s="120" t="s">
        <v>188</v>
      </c>
      <c r="D343" s="120" t="s">
        <v>26</v>
      </c>
      <c r="E343" s="120" t="s">
        <v>51</v>
      </c>
      <c r="F343" s="120" t="s">
        <v>76</v>
      </c>
      <c r="G343" s="120" t="s">
        <v>76</v>
      </c>
      <c r="H343" s="120" t="s">
        <v>76</v>
      </c>
      <c r="I343" s="120" t="s">
        <v>76</v>
      </c>
      <c r="J343" s="120" t="s">
        <v>184</v>
      </c>
      <c r="K343" s="120" t="s">
        <v>82</v>
      </c>
    </row>
    <row r="344" spans="1:11" x14ac:dyDescent="0.25">
      <c r="A344" s="120" t="s">
        <v>801</v>
      </c>
      <c r="B344" s="120" t="s">
        <v>802</v>
      </c>
      <c r="C344" s="120" t="s">
        <v>188</v>
      </c>
      <c r="D344" s="120" t="s">
        <v>26</v>
      </c>
      <c r="E344" s="120" t="s">
        <v>51</v>
      </c>
      <c r="F344" s="120" t="s">
        <v>76</v>
      </c>
      <c r="G344" s="120" t="s">
        <v>76</v>
      </c>
      <c r="H344" s="120" t="s">
        <v>76</v>
      </c>
      <c r="I344" s="120" t="s">
        <v>76</v>
      </c>
      <c r="J344" s="120" t="s">
        <v>184</v>
      </c>
      <c r="K344" s="120" t="s">
        <v>82</v>
      </c>
    </row>
    <row r="345" spans="1:11" x14ac:dyDescent="0.25">
      <c r="A345" s="120" t="s">
        <v>803</v>
      </c>
      <c r="B345" s="120" t="s">
        <v>804</v>
      </c>
      <c r="C345" s="120" t="s">
        <v>188</v>
      </c>
      <c r="D345" s="120" t="s">
        <v>26</v>
      </c>
      <c r="E345" s="120" t="s">
        <v>51</v>
      </c>
      <c r="F345" s="120" t="s">
        <v>76</v>
      </c>
      <c r="G345" s="120" t="s">
        <v>76</v>
      </c>
      <c r="H345" s="120" t="s">
        <v>76</v>
      </c>
      <c r="I345" s="120" t="s">
        <v>76</v>
      </c>
      <c r="J345" s="120" t="s">
        <v>184</v>
      </c>
      <c r="K345" s="120" t="s">
        <v>82</v>
      </c>
    </row>
    <row r="346" spans="1:11" x14ac:dyDescent="0.25">
      <c r="A346" s="120" t="s">
        <v>805</v>
      </c>
      <c r="B346" s="120" t="s">
        <v>806</v>
      </c>
      <c r="C346" s="120" t="s">
        <v>188</v>
      </c>
      <c r="D346" s="120" t="s">
        <v>26</v>
      </c>
      <c r="E346" s="120" t="s">
        <v>51</v>
      </c>
      <c r="F346" s="120" t="s">
        <v>76</v>
      </c>
      <c r="G346" s="120" t="s">
        <v>76</v>
      </c>
      <c r="H346" s="120" t="s">
        <v>76</v>
      </c>
      <c r="I346" s="120" t="s">
        <v>76</v>
      </c>
      <c r="J346" s="120" t="s">
        <v>184</v>
      </c>
      <c r="K346" s="120" t="s">
        <v>82</v>
      </c>
    </row>
    <row r="347" spans="1:11" x14ac:dyDescent="0.25">
      <c r="A347" s="120" t="s">
        <v>807</v>
      </c>
      <c r="B347" s="120" t="s">
        <v>808</v>
      </c>
      <c r="C347" s="120" t="s">
        <v>188</v>
      </c>
      <c r="D347" s="120" t="s">
        <v>26</v>
      </c>
      <c r="E347" s="120" t="s">
        <v>51</v>
      </c>
      <c r="F347" s="120" t="s">
        <v>76</v>
      </c>
      <c r="G347" s="120" t="s">
        <v>76</v>
      </c>
      <c r="H347" s="120" t="s">
        <v>76</v>
      </c>
      <c r="I347" s="120" t="s">
        <v>76</v>
      </c>
      <c r="J347" s="120" t="s">
        <v>184</v>
      </c>
      <c r="K347" s="120" t="s">
        <v>185</v>
      </c>
    </row>
    <row r="348" spans="1:11" x14ac:dyDescent="0.25">
      <c r="A348" s="120" t="s">
        <v>809</v>
      </c>
      <c r="B348" s="120" t="s">
        <v>810</v>
      </c>
      <c r="C348" s="120" t="s">
        <v>188</v>
      </c>
      <c r="D348" s="120" t="s">
        <v>26</v>
      </c>
      <c r="E348" s="120" t="s">
        <v>51</v>
      </c>
      <c r="F348" s="120" t="s">
        <v>76</v>
      </c>
      <c r="G348" s="120" t="s">
        <v>76</v>
      </c>
      <c r="H348" s="120" t="s">
        <v>76</v>
      </c>
      <c r="I348" s="120" t="s">
        <v>76</v>
      </c>
      <c r="J348" s="120" t="s">
        <v>184</v>
      </c>
      <c r="K348" s="120" t="s">
        <v>82</v>
      </c>
    </row>
    <row r="349" spans="1:11" x14ac:dyDescent="0.25">
      <c r="A349" s="120" t="s">
        <v>811</v>
      </c>
      <c r="B349" s="120" t="s">
        <v>812</v>
      </c>
      <c r="C349" s="120" t="s">
        <v>188</v>
      </c>
      <c r="D349" s="120" t="s">
        <v>26</v>
      </c>
      <c r="E349" s="120" t="s">
        <v>51</v>
      </c>
      <c r="F349" s="120" t="s">
        <v>76</v>
      </c>
      <c r="G349" s="120" t="s">
        <v>76</v>
      </c>
      <c r="H349" s="120" t="s">
        <v>76</v>
      </c>
      <c r="I349" s="120" t="s">
        <v>76</v>
      </c>
      <c r="J349" s="120" t="s">
        <v>184</v>
      </c>
      <c r="K349" s="120" t="s">
        <v>82</v>
      </c>
    </row>
    <row r="350" spans="1:11" x14ac:dyDescent="0.25">
      <c r="A350" s="120" t="s">
        <v>813</v>
      </c>
      <c r="B350" s="120" t="s">
        <v>814</v>
      </c>
      <c r="C350" s="120" t="s">
        <v>188</v>
      </c>
      <c r="D350" s="120" t="s">
        <v>26</v>
      </c>
      <c r="E350" s="120" t="s">
        <v>51</v>
      </c>
      <c r="F350" s="120" t="s">
        <v>76</v>
      </c>
      <c r="G350" s="120" t="s">
        <v>76</v>
      </c>
      <c r="H350" s="120" t="s">
        <v>76</v>
      </c>
      <c r="I350" s="120" t="s">
        <v>76</v>
      </c>
      <c r="J350" s="120" t="s">
        <v>184</v>
      </c>
      <c r="K350" s="120" t="s">
        <v>82</v>
      </c>
    </row>
    <row r="351" spans="1:11" x14ac:dyDescent="0.25">
      <c r="A351" s="120" t="s">
        <v>815</v>
      </c>
      <c r="B351" s="120" t="s">
        <v>816</v>
      </c>
      <c r="C351" s="120" t="s">
        <v>188</v>
      </c>
      <c r="D351" s="120" t="s">
        <v>26</v>
      </c>
      <c r="E351" s="120" t="s">
        <v>51</v>
      </c>
      <c r="F351" s="120" t="s">
        <v>76</v>
      </c>
      <c r="G351" s="120" t="s">
        <v>76</v>
      </c>
      <c r="H351" s="120" t="s">
        <v>76</v>
      </c>
      <c r="I351" s="120" t="s">
        <v>76</v>
      </c>
      <c r="J351" s="120" t="s">
        <v>184</v>
      </c>
      <c r="K351" s="120" t="s">
        <v>185</v>
      </c>
    </row>
    <row r="352" spans="1:11" x14ac:dyDescent="0.25">
      <c r="A352" s="120" t="s">
        <v>817</v>
      </c>
      <c r="B352" s="120" t="s">
        <v>818</v>
      </c>
      <c r="C352" s="120" t="s">
        <v>188</v>
      </c>
      <c r="D352" s="120" t="s">
        <v>26</v>
      </c>
      <c r="E352" s="120" t="s">
        <v>51</v>
      </c>
      <c r="F352" s="120" t="s">
        <v>76</v>
      </c>
      <c r="G352" s="120" t="s">
        <v>76</v>
      </c>
      <c r="H352" s="120" t="s">
        <v>76</v>
      </c>
      <c r="I352" s="120" t="s">
        <v>76</v>
      </c>
      <c r="J352" s="120" t="s">
        <v>184</v>
      </c>
      <c r="K352" s="120" t="s">
        <v>185</v>
      </c>
    </row>
    <row r="353" spans="1:11" x14ac:dyDescent="0.25">
      <c r="A353" s="120" t="s">
        <v>819</v>
      </c>
      <c r="B353" s="120" t="s">
        <v>820</v>
      </c>
      <c r="C353" s="120" t="s">
        <v>188</v>
      </c>
      <c r="D353" s="120" t="s">
        <v>26</v>
      </c>
      <c r="E353" s="120" t="s">
        <v>51</v>
      </c>
      <c r="F353" s="120" t="s">
        <v>76</v>
      </c>
      <c r="G353" s="120" t="s">
        <v>76</v>
      </c>
      <c r="H353" s="120" t="s">
        <v>76</v>
      </c>
      <c r="I353" s="120" t="s">
        <v>76</v>
      </c>
      <c r="J353" s="120" t="s">
        <v>184</v>
      </c>
      <c r="K353" s="120" t="s">
        <v>185</v>
      </c>
    </row>
    <row r="354" spans="1:11" x14ac:dyDescent="0.25">
      <c r="A354" s="120" t="s">
        <v>821</v>
      </c>
      <c r="B354" s="120" t="s">
        <v>822</v>
      </c>
      <c r="C354" s="120" t="s">
        <v>188</v>
      </c>
      <c r="D354" s="120" t="s">
        <v>26</v>
      </c>
      <c r="E354" s="120" t="s">
        <v>51</v>
      </c>
      <c r="F354" s="120" t="s">
        <v>76</v>
      </c>
      <c r="G354" s="120" t="s">
        <v>76</v>
      </c>
      <c r="H354" s="120" t="s">
        <v>76</v>
      </c>
      <c r="I354" s="120" t="s">
        <v>76</v>
      </c>
      <c r="J354" s="120" t="s">
        <v>184</v>
      </c>
      <c r="K354" s="120" t="s">
        <v>185</v>
      </c>
    </row>
    <row r="355" spans="1:11" x14ac:dyDescent="0.25">
      <c r="A355" s="120" t="s">
        <v>823</v>
      </c>
      <c r="B355" s="120" t="s">
        <v>824</v>
      </c>
      <c r="C355" s="120" t="s">
        <v>188</v>
      </c>
      <c r="D355" s="120" t="s">
        <v>26</v>
      </c>
      <c r="E355" s="120" t="s">
        <v>51</v>
      </c>
      <c r="F355" s="120" t="s">
        <v>76</v>
      </c>
      <c r="G355" s="120" t="s">
        <v>76</v>
      </c>
      <c r="H355" s="120" t="s">
        <v>76</v>
      </c>
      <c r="I355" s="120" t="s">
        <v>76</v>
      </c>
      <c r="J355" s="120" t="s">
        <v>184</v>
      </c>
      <c r="K355" s="120" t="s">
        <v>82</v>
      </c>
    </row>
    <row r="356" spans="1:11" x14ac:dyDescent="0.25">
      <c r="A356" s="120" t="s">
        <v>825</v>
      </c>
      <c r="B356" s="120" t="s">
        <v>826</v>
      </c>
      <c r="C356" s="120" t="s">
        <v>188</v>
      </c>
      <c r="D356" s="120" t="s">
        <v>26</v>
      </c>
      <c r="E356" s="120" t="s">
        <v>51</v>
      </c>
      <c r="F356" s="120" t="s">
        <v>76</v>
      </c>
      <c r="G356" s="120" t="s">
        <v>76</v>
      </c>
      <c r="H356" s="120" t="s">
        <v>76</v>
      </c>
      <c r="I356" s="120" t="s">
        <v>76</v>
      </c>
      <c r="J356" s="120" t="s">
        <v>184</v>
      </c>
      <c r="K356" s="120" t="s">
        <v>185</v>
      </c>
    </row>
    <row r="357" spans="1:11" x14ac:dyDescent="0.25">
      <c r="A357" s="120" t="s">
        <v>827</v>
      </c>
      <c r="B357" s="120" t="s">
        <v>828</v>
      </c>
      <c r="C357" s="120" t="s">
        <v>188</v>
      </c>
      <c r="D357" s="120" t="s">
        <v>26</v>
      </c>
      <c r="E357" s="120" t="s">
        <v>51</v>
      </c>
      <c r="F357" s="120" t="s">
        <v>76</v>
      </c>
      <c r="G357" s="120" t="s">
        <v>76</v>
      </c>
      <c r="H357" s="120" t="s">
        <v>76</v>
      </c>
      <c r="I357" s="120" t="s">
        <v>76</v>
      </c>
      <c r="J357" s="120" t="s">
        <v>184</v>
      </c>
      <c r="K357" s="120" t="s">
        <v>82</v>
      </c>
    </row>
    <row r="358" spans="1:11" x14ac:dyDescent="0.25">
      <c r="A358" s="120" t="s">
        <v>829</v>
      </c>
      <c r="B358" s="120" t="s">
        <v>830</v>
      </c>
      <c r="C358" s="120" t="s">
        <v>188</v>
      </c>
      <c r="D358" s="120" t="s">
        <v>26</v>
      </c>
      <c r="E358" s="120" t="s">
        <v>51</v>
      </c>
      <c r="F358" s="120" t="s">
        <v>76</v>
      </c>
      <c r="G358" s="120" t="s">
        <v>76</v>
      </c>
      <c r="H358" s="120" t="s">
        <v>76</v>
      </c>
      <c r="I358" s="120" t="s">
        <v>76</v>
      </c>
      <c r="J358" s="120" t="s">
        <v>184</v>
      </c>
      <c r="K358" s="120" t="s">
        <v>82</v>
      </c>
    </row>
    <row r="359" spans="1:11" x14ac:dyDescent="0.25">
      <c r="A359" s="120" t="s">
        <v>831</v>
      </c>
      <c r="B359" s="120" t="s">
        <v>832</v>
      </c>
      <c r="C359" s="120" t="s">
        <v>188</v>
      </c>
      <c r="D359" s="120" t="s">
        <v>26</v>
      </c>
      <c r="E359" s="120" t="s">
        <v>51</v>
      </c>
      <c r="F359" s="120" t="s">
        <v>76</v>
      </c>
      <c r="G359" s="120" t="s">
        <v>76</v>
      </c>
      <c r="H359" s="120" t="s">
        <v>76</v>
      </c>
      <c r="I359" s="120" t="s">
        <v>76</v>
      </c>
      <c r="J359" s="120" t="s">
        <v>184</v>
      </c>
      <c r="K359" s="120" t="s">
        <v>82</v>
      </c>
    </row>
    <row r="360" spans="1:11" x14ac:dyDescent="0.25">
      <c r="A360" s="120" t="s">
        <v>833</v>
      </c>
      <c r="B360" s="120" t="s">
        <v>834</v>
      </c>
      <c r="C360" s="120" t="s">
        <v>188</v>
      </c>
      <c r="D360" s="120" t="s">
        <v>26</v>
      </c>
      <c r="E360" s="120" t="s">
        <v>51</v>
      </c>
      <c r="F360" s="120" t="s">
        <v>76</v>
      </c>
      <c r="G360" s="120" t="s">
        <v>76</v>
      </c>
      <c r="H360" s="120" t="s">
        <v>76</v>
      </c>
      <c r="I360" s="120" t="s">
        <v>76</v>
      </c>
      <c r="J360" s="120" t="s">
        <v>184</v>
      </c>
      <c r="K360" s="120" t="s">
        <v>82</v>
      </c>
    </row>
    <row r="361" spans="1:11" x14ac:dyDescent="0.25">
      <c r="A361" s="120" t="s">
        <v>835</v>
      </c>
      <c r="B361" s="120" t="s">
        <v>836</v>
      </c>
      <c r="C361" s="120" t="s">
        <v>188</v>
      </c>
      <c r="D361" s="120" t="s">
        <v>26</v>
      </c>
      <c r="E361" s="120" t="s">
        <v>51</v>
      </c>
      <c r="F361" s="120" t="s">
        <v>76</v>
      </c>
      <c r="G361" s="120" t="s">
        <v>76</v>
      </c>
      <c r="H361" s="120" t="s">
        <v>76</v>
      </c>
      <c r="I361" s="120" t="s">
        <v>76</v>
      </c>
      <c r="J361" s="120" t="s">
        <v>184</v>
      </c>
      <c r="K361" s="120" t="s">
        <v>82</v>
      </c>
    </row>
    <row r="362" spans="1:11" x14ac:dyDescent="0.25">
      <c r="A362" s="120" t="s">
        <v>837</v>
      </c>
      <c r="B362" s="120" t="s">
        <v>838</v>
      </c>
      <c r="C362" s="120" t="s">
        <v>188</v>
      </c>
      <c r="D362" s="120" t="s">
        <v>26</v>
      </c>
      <c r="E362" s="120" t="s">
        <v>51</v>
      </c>
      <c r="F362" s="120" t="s">
        <v>76</v>
      </c>
      <c r="G362" s="120" t="s">
        <v>76</v>
      </c>
      <c r="H362" s="120" t="s">
        <v>76</v>
      </c>
      <c r="I362" s="120" t="s">
        <v>76</v>
      </c>
      <c r="J362" s="120" t="s">
        <v>184</v>
      </c>
      <c r="K362" s="120" t="s">
        <v>185</v>
      </c>
    </row>
    <row r="363" spans="1:11" x14ac:dyDescent="0.25">
      <c r="A363" s="120" t="s">
        <v>839</v>
      </c>
      <c r="B363" s="120" t="s">
        <v>840</v>
      </c>
      <c r="C363" s="120" t="s">
        <v>188</v>
      </c>
      <c r="D363" s="120" t="s">
        <v>26</v>
      </c>
      <c r="E363" s="120" t="s">
        <v>51</v>
      </c>
      <c r="F363" s="120" t="s">
        <v>76</v>
      </c>
      <c r="G363" s="120" t="s">
        <v>76</v>
      </c>
      <c r="H363" s="120" t="s">
        <v>76</v>
      </c>
      <c r="I363" s="120" t="s">
        <v>76</v>
      </c>
      <c r="J363" s="120" t="s">
        <v>540</v>
      </c>
      <c r="K363" s="120" t="s">
        <v>185</v>
      </c>
    </row>
    <row r="364" spans="1:11" x14ac:dyDescent="0.25">
      <c r="A364" s="120" t="s">
        <v>841</v>
      </c>
      <c r="B364" s="120" t="s">
        <v>842</v>
      </c>
      <c r="C364" s="120" t="s">
        <v>188</v>
      </c>
      <c r="D364" s="120" t="s">
        <v>26</v>
      </c>
      <c r="E364" s="120" t="s">
        <v>51</v>
      </c>
      <c r="F364" s="120" t="s">
        <v>76</v>
      </c>
      <c r="G364" s="120" t="s">
        <v>76</v>
      </c>
      <c r="H364" s="120" t="s">
        <v>76</v>
      </c>
      <c r="I364" s="120" t="s">
        <v>76</v>
      </c>
      <c r="J364" s="120" t="s">
        <v>540</v>
      </c>
      <c r="K364" s="120" t="s">
        <v>185</v>
      </c>
    </row>
    <row r="365" spans="1:11" x14ac:dyDescent="0.25">
      <c r="A365" s="120" t="s">
        <v>843</v>
      </c>
      <c r="B365" s="120" t="s">
        <v>844</v>
      </c>
      <c r="C365" s="120" t="s">
        <v>188</v>
      </c>
      <c r="D365" s="120" t="s">
        <v>26</v>
      </c>
      <c r="E365" s="120" t="s">
        <v>51</v>
      </c>
      <c r="F365" s="120" t="s">
        <v>76</v>
      </c>
      <c r="G365" s="120" t="s">
        <v>76</v>
      </c>
      <c r="H365" s="120" t="s">
        <v>76</v>
      </c>
      <c r="I365" s="120" t="s">
        <v>76</v>
      </c>
      <c r="J365" s="120" t="s">
        <v>184</v>
      </c>
      <c r="K365" s="120" t="s">
        <v>82</v>
      </c>
    </row>
    <row r="366" spans="1:11" x14ac:dyDescent="0.25">
      <c r="A366" s="120" t="s">
        <v>845</v>
      </c>
      <c r="B366" s="120" t="s">
        <v>846</v>
      </c>
      <c r="C366" s="120" t="s">
        <v>188</v>
      </c>
      <c r="D366" s="120" t="s">
        <v>26</v>
      </c>
      <c r="E366" s="120" t="s">
        <v>51</v>
      </c>
      <c r="F366" s="120" t="s">
        <v>76</v>
      </c>
      <c r="G366" s="120" t="s">
        <v>76</v>
      </c>
      <c r="H366" s="120" t="s">
        <v>76</v>
      </c>
      <c r="I366" s="120" t="s">
        <v>76</v>
      </c>
      <c r="J366" s="120" t="s">
        <v>540</v>
      </c>
      <c r="K366" s="120" t="s">
        <v>185</v>
      </c>
    </row>
    <row r="367" spans="1:11" x14ac:dyDescent="0.25">
      <c r="A367" s="120" t="s">
        <v>847</v>
      </c>
      <c r="B367" s="120" t="s">
        <v>848</v>
      </c>
      <c r="C367" s="120" t="s">
        <v>188</v>
      </c>
      <c r="D367" s="120" t="s">
        <v>26</v>
      </c>
      <c r="E367" s="120" t="s">
        <v>51</v>
      </c>
      <c r="F367" s="120" t="s">
        <v>76</v>
      </c>
      <c r="G367" s="120" t="s">
        <v>76</v>
      </c>
      <c r="H367" s="120" t="s">
        <v>76</v>
      </c>
      <c r="I367" s="120" t="s">
        <v>76</v>
      </c>
      <c r="J367" s="120" t="s">
        <v>540</v>
      </c>
      <c r="K367" s="120" t="s">
        <v>82</v>
      </c>
    </row>
    <row r="368" spans="1:11" x14ac:dyDescent="0.25">
      <c r="A368" s="120" t="s">
        <v>849</v>
      </c>
      <c r="B368" s="120" t="s">
        <v>850</v>
      </c>
      <c r="C368" s="120" t="s">
        <v>188</v>
      </c>
      <c r="D368" s="120" t="s">
        <v>26</v>
      </c>
      <c r="E368" s="120" t="s">
        <v>51</v>
      </c>
      <c r="F368" s="120" t="s">
        <v>76</v>
      </c>
      <c r="G368" s="120" t="s">
        <v>76</v>
      </c>
      <c r="H368" s="120" t="s">
        <v>76</v>
      </c>
      <c r="I368" s="120" t="s">
        <v>76</v>
      </c>
      <c r="J368" s="120" t="s">
        <v>184</v>
      </c>
      <c r="K368" s="120" t="s">
        <v>82</v>
      </c>
    </row>
    <row r="369" spans="1:11" x14ac:dyDescent="0.25">
      <c r="A369" s="120" t="s">
        <v>851</v>
      </c>
      <c r="B369" s="120" t="s">
        <v>852</v>
      </c>
      <c r="C369" s="120" t="s">
        <v>188</v>
      </c>
      <c r="D369" s="120" t="s">
        <v>26</v>
      </c>
      <c r="E369" s="120" t="s">
        <v>51</v>
      </c>
      <c r="F369" s="120" t="s">
        <v>76</v>
      </c>
      <c r="G369" s="120" t="s">
        <v>76</v>
      </c>
      <c r="H369" s="120" t="s">
        <v>76</v>
      </c>
      <c r="I369" s="120" t="s">
        <v>76</v>
      </c>
      <c r="J369" s="120" t="s">
        <v>540</v>
      </c>
      <c r="K369" s="120" t="s">
        <v>185</v>
      </c>
    </row>
    <row r="370" spans="1:11" x14ac:dyDescent="0.25">
      <c r="A370" s="120" t="s">
        <v>853</v>
      </c>
      <c r="B370" s="120" t="s">
        <v>854</v>
      </c>
      <c r="C370" s="120" t="s">
        <v>188</v>
      </c>
      <c r="D370" s="120" t="s">
        <v>26</v>
      </c>
      <c r="E370" s="120" t="s">
        <v>51</v>
      </c>
      <c r="F370" s="120" t="s">
        <v>76</v>
      </c>
      <c r="G370" s="120" t="s">
        <v>76</v>
      </c>
      <c r="H370" s="120" t="s">
        <v>76</v>
      </c>
      <c r="I370" s="120" t="s">
        <v>76</v>
      </c>
      <c r="J370" s="120" t="s">
        <v>184</v>
      </c>
      <c r="K370" s="120" t="s">
        <v>185</v>
      </c>
    </row>
    <row r="371" spans="1:11" x14ac:dyDescent="0.25">
      <c r="A371" s="120" t="s">
        <v>855</v>
      </c>
      <c r="B371" s="120" t="s">
        <v>856</v>
      </c>
      <c r="C371" s="120" t="s">
        <v>188</v>
      </c>
      <c r="D371" s="120" t="s">
        <v>26</v>
      </c>
      <c r="E371" s="120" t="s">
        <v>51</v>
      </c>
      <c r="F371" s="120" t="s">
        <v>76</v>
      </c>
      <c r="G371" s="120" t="s">
        <v>76</v>
      </c>
      <c r="H371" s="120" t="s">
        <v>76</v>
      </c>
      <c r="I371" s="120" t="s">
        <v>76</v>
      </c>
      <c r="J371" s="120" t="s">
        <v>540</v>
      </c>
      <c r="K371" s="120" t="s">
        <v>185</v>
      </c>
    </row>
    <row r="372" spans="1:11" x14ac:dyDescent="0.25">
      <c r="A372" s="120" t="s">
        <v>857</v>
      </c>
      <c r="B372" s="120" t="s">
        <v>858</v>
      </c>
      <c r="C372" s="120" t="s">
        <v>188</v>
      </c>
      <c r="D372" s="120" t="s">
        <v>26</v>
      </c>
      <c r="E372" s="120" t="s">
        <v>51</v>
      </c>
      <c r="F372" s="120" t="s">
        <v>76</v>
      </c>
      <c r="G372" s="120" t="s">
        <v>76</v>
      </c>
      <c r="H372" s="120" t="s">
        <v>76</v>
      </c>
      <c r="I372" s="120" t="s">
        <v>76</v>
      </c>
      <c r="J372" s="120" t="s">
        <v>540</v>
      </c>
      <c r="K372" s="120" t="s">
        <v>82</v>
      </c>
    </row>
    <row r="373" spans="1:11" x14ac:dyDescent="0.25">
      <c r="A373" s="120" t="s">
        <v>859</v>
      </c>
      <c r="B373" s="120" t="s">
        <v>860</v>
      </c>
      <c r="C373" s="120" t="s">
        <v>188</v>
      </c>
      <c r="D373" s="120" t="s">
        <v>26</v>
      </c>
      <c r="E373" s="120" t="s">
        <v>51</v>
      </c>
      <c r="F373" s="120" t="s">
        <v>76</v>
      </c>
      <c r="G373" s="120" t="s">
        <v>76</v>
      </c>
      <c r="H373" s="120" t="s">
        <v>76</v>
      </c>
      <c r="I373" s="120" t="s">
        <v>76</v>
      </c>
      <c r="J373" s="120" t="s">
        <v>540</v>
      </c>
      <c r="K373" s="120" t="s">
        <v>82</v>
      </c>
    </row>
    <row r="374" spans="1:11" x14ac:dyDescent="0.25">
      <c r="A374" s="120" t="s">
        <v>861</v>
      </c>
      <c r="B374" s="120" t="s">
        <v>862</v>
      </c>
      <c r="C374" s="120" t="s">
        <v>188</v>
      </c>
      <c r="D374" s="120" t="s">
        <v>26</v>
      </c>
      <c r="E374" s="120" t="s">
        <v>51</v>
      </c>
      <c r="F374" s="120" t="s">
        <v>76</v>
      </c>
      <c r="G374" s="120" t="s">
        <v>76</v>
      </c>
      <c r="H374" s="120" t="s">
        <v>76</v>
      </c>
      <c r="I374" s="120" t="s">
        <v>76</v>
      </c>
      <c r="J374" s="120" t="s">
        <v>540</v>
      </c>
      <c r="K374" s="120" t="s">
        <v>82</v>
      </c>
    </row>
    <row r="375" spans="1:11" x14ac:dyDescent="0.25">
      <c r="A375" s="120" t="s">
        <v>863</v>
      </c>
      <c r="B375" s="120" t="s">
        <v>864</v>
      </c>
      <c r="C375" s="120" t="s">
        <v>188</v>
      </c>
      <c r="D375" s="120" t="s">
        <v>26</v>
      </c>
      <c r="E375" s="120" t="s">
        <v>51</v>
      </c>
      <c r="F375" s="120" t="s">
        <v>76</v>
      </c>
      <c r="G375" s="120" t="s">
        <v>76</v>
      </c>
      <c r="H375" s="120" t="s">
        <v>76</v>
      </c>
      <c r="I375" s="120" t="s">
        <v>76</v>
      </c>
      <c r="J375" s="120" t="s">
        <v>540</v>
      </c>
      <c r="K375" s="120" t="s">
        <v>82</v>
      </c>
    </row>
    <row r="376" spans="1:11" x14ac:dyDescent="0.25">
      <c r="A376" s="120" t="s">
        <v>865</v>
      </c>
      <c r="B376" s="120" t="s">
        <v>866</v>
      </c>
      <c r="C376" s="120" t="s">
        <v>188</v>
      </c>
      <c r="D376" s="120" t="s">
        <v>26</v>
      </c>
      <c r="E376" s="120" t="s">
        <v>51</v>
      </c>
      <c r="F376" s="120" t="s">
        <v>76</v>
      </c>
      <c r="G376" s="120" t="s">
        <v>76</v>
      </c>
      <c r="H376" s="120" t="s">
        <v>76</v>
      </c>
      <c r="I376" s="120" t="s">
        <v>76</v>
      </c>
      <c r="J376" s="120" t="s">
        <v>540</v>
      </c>
      <c r="K376" s="120" t="s">
        <v>82</v>
      </c>
    </row>
    <row r="377" spans="1:11" x14ac:dyDescent="0.25">
      <c r="A377" s="120" t="s">
        <v>867</v>
      </c>
      <c r="B377" s="120" t="s">
        <v>868</v>
      </c>
      <c r="C377" s="120" t="s">
        <v>188</v>
      </c>
      <c r="D377" s="120" t="s">
        <v>26</v>
      </c>
      <c r="E377" s="120" t="s">
        <v>51</v>
      </c>
      <c r="F377" s="120" t="s">
        <v>76</v>
      </c>
      <c r="G377" s="120" t="s">
        <v>76</v>
      </c>
      <c r="H377" s="120" t="s">
        <v>76</v>
      </c>
      <c r="I377" s="120" t="s">
        <v>76</v>
      </c>
      <c r="J377" s="120" t="s">
        <v>184</v>
      </c>
      <c r="K377" s="120" t="s">
        <v>185</v>
      </c>
    </row>
    <row r="378" spans="1:11" x14ac:dyDescent="0.25">
      <c r="A378" s="120" t="s">
        <v>869</v>
      </c>
      <c r="B378" s="120" t="s">
        <v>870</v>
      </c>
      <c r="C378" s="120" t="s">
        <v>188</v>
      </c>
      <c r="D378" s="120" t="s">
        <v>26</v>
      </c>
      <c r="E378" s="120" t="s">
        <v>51</v>
      </c>
      <c r="F378" s="120" t="s">
        <v>76</v>
      </c>
      <c r="G378" s="120" t="s">
        <v>76</v>
      </c>
      <c r="H378" s="120" t="s">
        <v>76</v>
      </c>
      <c r="I378" s="120" t="s">
        <v>76</v>
      </c>
      <c r="J378" s="120" t="s">
        <v>184</v>
      </c>
      <c r="K378" s="120" t="s">
        <v>185</v>
      </c>
    </row>
    <row r="379" spans="1:11" x14ac:dyDescent="0.25">
      <c r="A379" s="120" t="s">
        <v>871</v>
      </c>
      <c r="B379" s="120" t="s">
        <v>872</v>
      </c>
      <c r="C379" s="120" t="s">
        <v>188</v>
      </c>
      <c r="D379" s="120" t="s">
        <v>26</v>
      </c>
      <c r="E379" s="120" t="s">
        <v>51</v>
      </c>
      <c r="F379" s="120" t="s">
        <v>76</v>
      </c>
      <c r="G379" s="120" t="s">
        <v>76</v>
      </c>
      <c r="H379" s="120" t="s">
        <v>76</v>
      </c>
      <c r="I379" s="120" t="s">
        <v>76</v>
      </c>
      <c r="J379" s="120" t="s">
        <v>184</v>
      </c>
      <c r="K379" s="120" t="s">
        <v>185</v>
      </c>
    </row>
    <row r="380" spans="1:11" x14ac:dyDescent="0.25">
      <c r="A380" s="120" t="s">
        <v>873</v>
      </c>
      <c r="B380" s="120" t="s">
        <v>874</v>
      </c>
      <c r="C380" s="120" t="s">
        <v>188</v>
      </c>
      <c r="D380" s="120" t="s">
        <v>26</v>
      </c>
      <c r="E380" s="120" t="s">
        <v>51</v>
      </c>
      <c r="F380" s="120" t="s">
        <v>76</v>
      </c>
      <c r="G380" s="120" t="s">
        <v>76</v>
      </c>
      <c r="H380" s="120" t="s">
        <v>76</v>
      </c>
      <c r="I380" s="120" t="s">
        <v>76</v>
      </c>
      <c r="J380" s="120" t="s">
        <v>184</v>
      </c>
      <c r="K380" s="120" t="s">
        <v>185</v>
      </c>
    </row>
    <row r="381" spans="1:11" x14ac:dyDescent="0.25">
      <c r="A381" s="120" t="s">
        <v>875</v>
      </c>
      <c r="B381" s="120" t="s">
        <v>876</v>
      </c>
      <c r="C381" s="120" t="s">
        <v>188</v>
      </c>
      <c r="D381" s="120" t="s">
        <v>26</v>
      </c>
      <c r="E381" s="120" t="s">
        <v>51</v>
      </c>
      <c r="F381" s="120" t="s">
        <v>76</v>
      </c>
      <c r="G381" s="120" t="s">
        <v>76</v>
      </c>
      <c r="H381" s="120" t="s">
        <v>76</v>
      </c>
      <c r="I381" s="120" t="s">
        <v>76</v>
      </c>
      <c r="J381" s="120" t="s">
        <v>184</v>
      </c>
      <c r="K381" s="120" t="s">
        <v>185</v>
      </c>
    </row>
    <row r="382" spans="1:11" x14ac:dyDescent="0.25">
      <c r="A382" s="120" t="s">
        <v>877</v>
      </c>
      <c r="B382" s="120" t="s">
        <v>878</v>
      </c>
      <c r="C382" s="120" t="s">
        <v>188</v>
      </c>
      <c r="D382" s="120" t="s">
        <v>26</v>
      </c>
      <c r="E382" s="120" t="s">
        <v>51</v>
      </c>
      <c r="F382" s="120" t="s">
        <v>76</v>
      </c>
      <c r="G382" s="120" t="s">
        <v>76</v>
      </c>
      <c r="H382" s="120" t="s">
        <v>76</v>
      </c>
      <c r="I382" s="120" t="s">
        <v>76</v>
      </c>
      <c r="J382" s="120" t="s">
        <v>184</v>
      </c>
      <c r="K382" s="120" t="s">
        <v>185</v>
      </c>
    </row>
    <row r="383" spans="1:11" x14ac:dyDescent="0.25">
      <c r="A383" s="120" t="s">
        <v>879</v>
      </c>
      <c r="B383" s="120" t="s">
        <v>880</v>
      </c>
      <c r="C383" s="120" t="s">
        <v>188</v>
      </c>
      <c r="D383" s="120" t="s">
        <v>26</v>
      </c>
      <c r="E383" s="120" t="s">
        <v>51</v>
      </c>
      <c r="F383" s="120" t="s">
        <v>76</v>
      </c>
      <c r="G383" s="120" t="s">
        <v>76</v>
      </c>
      <c r="H383" s="120" t="s">
        <v>76</v>
      </c>
      <c r="I383" s="120" t="s">
        <v>76</v>
      </c>
      <c r="J383" s="120" t="s">
        <v>184</v>
      </c>
      <c r="K383" s="120" t="s">
        <v>82</v>
      </c>
    </row>
    <row r="384" spans="1:11" x14ac:dyDescent="0.25">
      <c r="A384" s="120" t="s">
        <v>881</v>
      </c>
      <c r="B384" s="120" t="s">
        <v>882</v>
      </c>
      <c r="C384" s="120" t="s">
        <v>188</v>
      </c>
      <c r="D384" s="120" t="s">
        <v>26</v>
      </c>
      <c r="E384" s="120" t="s">
        <v>51</v>
      </c>
      <c r="F384" s="120" t="s">
        <v>76</v>
      </c>
      <c r="G384" s="120" t="s">
        <v>76</v>
      </c>
      <c r="H384" s="120" t="s">
        <v>76</v>
      </c>
      <c r="I384" s="120" t="s">
        <v>76</v>
      </c>
      <c r="J384" s="120" t="s">
        <v>184</v>
      </c>
      <c r="K384" s="120" t="s">
        <v>185</v>
      </c>
    </row>
    <row r="385" spans="1:11" x14ac:dyDescent="0.25">
      <c r="A385" s="120" t="s">
        <v>883</v>
      </c>
      <c r="B385" s="120" t="s">
        <v>884</v>
      </c>
      <c r="C385" s="120" t="s">
        <v>188</v>
      </c>
      <c r="D385" s="120" t="s">
        <v>26</v>
      </c>
      <c r="E385" s="120" t="s">
        <v>51</v>
      </c>
      <c r="F385" s="120" t="s">
        <v>76</v>
      </c>
      <c r="G385" s="120" t="s">
        <v>76</v>
      </c>
      <c r="H385" s="120" t="s">
        <v>76</v>
      </c>
      <c r="I385" s="120" t="s">
        <v>76</v>
      </c>
      <c r="J385" s="120" t="s">
        <v>184</v>
      </c>
      <c r="K385" s="120" t="s">
        <v>185</v>
      </c>
    </row>
    <row r="386" spans="1:11" x14ac:dyDescent="0.25">
      <c r="A386" s="120" t="s">
        <v>885</v>
      </c>
      <c r="B386" s="120" t="s">
        <v>886</v>
      </c>
      <c r="C386" s="120" t="s">
        <v>188</v>
      </c>
      <c r="D386" s="120" t="s">
        <v>26</v>
      </c>
      <c r="E386" s="120" t="s">
        <v>51</v>
      </c>
      <c r="F386" s="120" t="s">
        <v>76</v>
      </c>
      <c r="G386" s="120" t="s">
        <v>76</v>
      </c>
      <c r="H386" s="120" t="s">
        <v>76</v>
      </c>
      <c r="I386" s="120" t="s">
        <v>76</v>
      </c>
      <c r="J386" s="120" t="s">
        <v>184</v>
      </c>
      <c r="K386" s="120" t="s">
        <v>185</v>
      </c>
    </row>
    <row r="387" spans="1:11" x14ac:dyDescent="0.25">
      <c r="A387" s="120" t="s">
        <v>887</v>
      </c>
      <c r="B387" s="120" t="s">
        <v>888</v>
      </c>
      <c r="C387" s="120" t="s">
        <v>188</v>
      </c>
      <c r="D387" s="120" t="s">
        <v>26</v>
      </c>
      <c r="E387" s="120" t="s">
        <v>51</v>
      </c>
      <c r="F387" s="120" t="s">
        <v>76</v>
      </c>
      <c r="G387" s="120" t="s">
        <v>76</v>
      </c>
      <c r="H387" s="120" t="s">
        <v>76</v>
      </c>
      <c r="I387" s="120" t="s">
        <v>76</v>
      </c>
      <c r="J387" s="120" t="s">
        <v>184</v>
      </c>
      <c r="K387" s="120" t="s">
        <v>82</v>
      </c>
    </row>
    <row r="388" spans="1:11" x14ac:dyDescent="0.25">
      <c r="A388" s="120" t="s">
        <v>889</v>
      </c>
      <c r="B388" s="120" t="s">
        <v>890</v>
      </c>
      <c r="C388" s="120" t="s">
        <v>188</v>
      </c>
      <c r="D388" s="120" t="s">
        <v>26</v>
      </c>
      <c r="E388" s="120" t="s">
        <v>51</v>
      </c>
      <c r="F388" s="120" t="s">
        <v>76</v>
      </c>
      <c r="G388" s="120" t="s">
        <v>76</v>
      </c>
      <c r="H388" s="120" t="s">
        <v>76</v>
      </c>
      <c r="I388" s="120" t="s">
        <v>76</v>
      </c>
      <c r="J388" s="120" t="s">
        <v>184</v>
      </c>
      <c r="K388" s="120" t="s">
        <v>82</v>
      </c>
    </row>
    <row r="389" spans="1:11" x14ac:dyDescent="0.25">
      <c r="A389" s="120" t="s">
        <v>891</v>
      </c>
      <c r="B389" s="120" t="s">
        <v>892</v>
      </c>
      <c r="C389" s="120" t="s">
        <v>188</v>
      </c>
      <c r="D389" s="120" t="s">
        <v>26</v>
      </c>
      <c r="E389" s="120" t="s">
        <v>51</v>
      </c>
      <c r="F389" s="120" t="s">
        <v>76</v>
      </c>
      <c r="G389" s="120" t="s">
        <v>76</v>
      </c>
      <c r="H389" s="120" t="s">
        <v>76</v>
      </c>
      <c r="I389" s="120" t="s">
        <v>76</v>
      </c>
      <c r="J389" s="120" t="s">
        <v>184</v>
      </c>
      <c r="K389" s="120" t="s">
        <v>82</v>
      </c>
    </row>
    <row r="390" spans="1:11" x14ac:dyDescent="0.25">
      <c r="A390" s="120" t="s">
        <v>893</v>
      </c>
      <c r="B390" s="120" t="s">
        <v>894</v>
      </c>
      <c r="C390" s="120" t="s">
        <v>188</v>
      </c>
      <c r="D390" s="120" t="s">
        <v>26</v>
      </c>
      <c r="E390" s="120" t="s">
        <v>51</v>
      </c>
      <c r="F390" s="120" t="s">
        <v>76</v>
      </c>
      <c r="G390" s="120" t="s">
        <v>76</v>
      </c>
      <c r="H390" s="120" t="s">
        <v>76</v>
      </c>
      <c r="I390" s="120" t="s">
        <v>76</v>
      </c>
      <c r="J390" s="120" t="s">
        <v>184</v>
      </c>
      <c r="K390" s="120" t="s">
        <v>185</v>
      </c>
    </row>
    <row r="391" spans="1:11" x14ac:dyDescent="0.25">
      <c r="A391" s="120" t="s">
        <v>895</v>
      </c>
      <c r="B391" s="120" t="s">
        <v>896</v>
      </c>
      <c r="C391" s="120" t="s">
        <v>188</v>
      </c>
      <c r="D391" s="120" t="s">
        <v>26</v>
      </c>
      <c r="E391" s="120" t="s">
        <v>51</v>
      </c>
      <c r="F391" s="120" t="s">
        <v>76</v>
      </c>
      <c r="G391" s="120" t="s">
        <v>76</v>
      </c>
      <c r="H391" s="120" t="s">
        <v>76</v>
      </c>
      <c r="I391" s="120" t="s">
        <v>76</v>
      </c>
      <c r="J391" s="120" t="s">
        <v>184</v>
      </c>
      <c r="K391" s="120" t="s">
        <v>185</v>
      </c>
    </row>
    <row r="392" spans="1:11" x14ac:dyDescent="0.25">
      <c r="A392" s="120" t="s">
        <v>897</v>
      </c>
      <c r="B392" s="120" t="s">
        <v>898</v>
      </c>
      <c r="C392" s="120" t="s">
        <v>188</v>
      </c>
      <c r="D392" s="120" t="s">
        <v>26</v>
      </c>
      <c r="E392" s="120" t="s">
        <v>51</v>
      </c>
      <c r="F392" s="120" t="s">
        <v>76</v>
      </c>
      <c r="G392" s="120" t="s">
        <v>76</v>
      </c>
      <c r="H392" s="120" t="s">
        <v>76</v>
      </c>
      <c r="I392" s="120" t="s">
        <v>76</v>
      </c>
      <c r="J392" s="120" t="s">
        <v>184</v>
      </c>
      <c r="K392" s="120" t="s">
        <v>185</v>
      </c>
    </row>
    <row r="393" spans="1:11" x14ac:dyDescent="0.25">
      <c r="A393" s="120" t="s">
        <v>899</v>
      </c>
      <c r="B393" s="120" t="s">
        <v>900</v>
      </c>
      <c r="C393" s="120" t="s">
        <v>188</v>
      </c>
      <c r="D393" s="120" t="s">
        <v>26</v>
      </c>
      <c r="E393" s="120" t="s">
        <v>51</v>
      </c>
      <c r="F393" s="120" t="s">
        <v>76</v>
      </c>
      <c r="G393" s="120" t="s">
        <v>76</v>
      </c>
      <c r="H393" s="120" t="s">
        <v>76</v>
      </c>
      <c r="I393" s="120" t="s">
        <v>76</v>
      </c>
      <c r="J393" s="120" t="s">
        <v>184</v>
      </c>
      <c r="K393" s="120" t="s">
        <v>82</v>
      </c>
    </row>
    <row r="394" spans="1:11" x14ac:dyDescent="0.25">
      <c r="A394" s="120" t="s">
        <v>901</v>
      </c>
      <c r="B394" s="120" t="s">
        <v>902</v>
      </c>
      <c r="C394" s="120" t="s">
        <v>188</v>
      </c>
      <c r="D394" s="120" t="s">
        <v>26</v>
      </c>
      <c r="E394" s="120" t="s">
        <v>51</v>
      </c>
      <c r="F394" s="120" t="s">
        <v>76</v>
      </c>
      <c r="G394" s="120" t="s">
        <v>76</v>
      </c>
      <c r="H394" s="120" t="s">
        <v>76</v>
      </c>
      <c r="I394" s="120" t="s">
        <v>76</v>
      </c>
      <c r="J394" s="120" t="s">
        <v>184</v>
      </c>
      <c r="K394" s="120" t="s">
        <v>82</v>
      </c>
    </row>
    <row r="395" spans="1:11" x14ac:dyDescent="0.25">
      <c r="A395" s="120" t="s">
        <v>903</v>
      </c>
      <c r="B395" s="120" t="s">
        <v>904</v>
      </c>
      <c r="C395" s="120" t="s">
        <v>188</v>
      </c>
      <c r="D395" s="120" t="s">
        <v>26</v>
      </c>
      <c r="E395" s="120" t="s">
        <v>51</v>
      </c>
      <c r="F395" s="120" t="s">
        <v>76</v>
      </c>
      <c r="G395" s="120" t="s">
        <v>76</v>
      </c>
      <c r="H395" s="120" t="s">
        <v>76</v>
      </c>
      <c r="I395" s="120" t="s">
        <v>76</v>
      </c>
      <c r="J395" s="120" t="s">
        <v>184</v>
      </c>
      <c r="K395" s="120" t="s">
        <v>82</v>
      </c>
    </row>
    <row r="396" spans="1:11" x14ac:dyDescent="0.25">
      <c r="A396" s="120" t="s">
        <v>905</v>
      </c>
      <c r="B396" s="120" t="s">
        <v>906</v>
      </c>
      <c r="C396" s="120" t="s">
        <v>188</v>
      </c>
      <c r="D396" s="120" t="s">
        <v>26</v>
      </c>
      <c r="E396" s="120" t="s">
        <v>51</v>
      </c>
      <c r="F396" s="120" t="s">
        <v>76</v>
      </c>
      <c r="G396" s="120" t="s">
        <v>76</v>
      </c>
      <c r="H396" s="120" t="s">
        <v>76</v>
      </c>
      <c r="I396" s="120" t="s">
        <v>76</v>
      </c>
      <c r="J396" s="120" t="s">
        <v>184</v>
      </c>
      <c r="K396" s="120" t="s">
        <v>82</v>
      </c>
    </row>
    <row r="397" spans="1:11" x14ac:dyDescent="0.25">
      <c r="A397" s="120" t="s">
        <v>907</v>
      </c>
      <c r="B397" s="120" t="s">
        <v>908</v>
      </c>
      <c r="C397" s="120" t="s">
        <v>188</v>
      </c>
      <c r="D397" s="120" t="s">
        <v>26</v>
      </c>
      <c r="E397" s="120" t="s">
        <v>51</v>
      </c>
      <c r="F397" s="120" t="s">
        <v>76</v>
      </c>
      <c r="G397" s="120" t="s">
        <v>76</v>
      </c>
      <c r="H397" s="120" t="s">
        <v>76</v>
      </c>
      <c r="I397" s="120" t="s">
        <v>76</v>
      </c>
      <c r="J397" s="120" t="s">
        <v>184</v>
      </c>
      <c r="K397" s="120" t="s">
        <v>185</v>
      </c>
    </row>
    <row r="398" spans="1:11" x14ac:dyDescent="0.25">
      <c r="A398" s="120" t="s">
        <v>909</v>
      </c>
      <c r="B398" s="120" t="s">
        <v>910</v>
      </c>
      <c r="C398" s="120" t="s">
        <v>188</v>
      </c>
      <c r="D398" s="120" t="s">
        <v>26</v>
      </c>
      <c r="E398" s="120" t="s">
        <v>51</v>
      </c>
      <c r="F398" s="120" t="s">
        <v>76</v>
      </c>
      <c r="G398" s="120" t="s">
        <v>76</v>
      </c>
      <c r="H398" s="120" t="s">
        <v>76</v>
      </c>
      <c r="I398" s="120" t="s">
        <v>76</v>
      </c>
      <c r="J398" s="120" t="s">
        <v>184</v>
      </c>
      <c r="K398" s="120" t="s">
        <v>185</v>
      </c>
    </row>
    <row r="399" spans="1:11" x14ac:dyDescent="0.25">
      <c r="A399" s="120" t="s">
        <v>911</v>
      </c>
      <c r="B399" s="120" t="s">
        <v>912</v>
      </c>
      <c r="C399" s="120" t="s">
        <v>188</v>
      </c>
      <c r="D399" s="120" t="s">
        <v>26</v>
      </c>
      <c r="E399" s="120" t="s">
        <v>51</v>
      </c>
      <c r="F399" s="120" t="s">
        <v>76</v>
      </c>
      <c r="G399" s="120" t="s">
        <v>76</v>
      </c>
      <c r="H399" s="120" t="s">
        <v>76</v>
      </c>
      <c r="I399" s="120" t="s">
        <v>76</v>
      </c>
      <c r="J399" s="120" t="s">
        <v>184</v>
      </c>
      <c r="K399" s="120" t="s">
        <v>185</v>
      </c>
    </row>
    <row r="400" spans="1:11" x14ac:dyDescent="0.25">
      <c r="A400" s="120" t="s">
        <v>913</v>
      </c>
      <c r="B400" s="120" t="s">
        <v>914</v>
      </c>
      <c r="C400" s="120" t="s">
        <v>188</v>
      </c>
      <c r="D400" s="120" t="s">
        <v>26</v>
      </c>
      <c r="E400" s="120" t="s">
        <v>51</v>
      </c>
      <c r="F400" s="120" t="s">
        <v>76</v>
      </c>
      <c r="G400" s="120" t="s">
        <v>76</v>
      </c>
      <c r="H400" s="120" t="s">
        <v>76</v>
      </c>
      <c r="I400" s="120" t="s">
        <v>76</v>
      </c>
      <c r="J400" s="120" t="s">
        <v>184</v>
      </c>
      <c r="K400" s="120" t="s">
        <v>185</v>
      </c>
    </row>
    <row r="401" spans="1:11" x14ac:dyDescent="0.25">
      <c r="A401" s="120" t="s">
        <v>915</v>
      </c>
      <c r="B401" s="120" t="s">
        <v>916</v>
      </c>
      <c r="C401" s="120" t="s">
        <v>188</v>
      </c>
      <c r="D401" s="120" t="s">
        <v>26</v>
      </c>
      <c r="E401" s="120" t="s">
        <v>51</v>
      </c>
      <c r="F401" s="120" t="s">
        <v>76</v>
      </c>
      <c r="G401" s="120" t="s">
        <v>76</v>
      </c>
      <c r="H401" s="120" t="s">
        <v>76</v>
      </c>
      <c r="I401" s="120" t="s">
        <v>76</v>
      </c>
      <c r="J401" s="120" t="s">
        <v>184</v>
      </c>
      <c r="K401" s="120" t="s">
        <v>185</v>
      </c>
    </row>
    <row r="402" spans="1:11" x14ac:dyDescent="0.25">
      <c r="A402" s="120" t="s">
        <v>917</v>
      </c>
      <c r="B402" s="120" t="s">
        <v>918</v>
      </c>
      <c r="C402" s="120" t="s">
        <v>188</v>
      </c>
      <c r="D402" s="120" t="s">
        <v>26</v>
      </c>
      <c r="E402" s="120" t="s">
        <v>51</v>
      </c>
      <c r="F402" s="120" t="s">
        <v>76</v>
      </c>
      <c r="G402" s="120" t="s">
        <v>76</v>
      </c>
      <c r="H402" s="120" t="s">
        <v>76</v>
      </c>
      <c r="I402" s="120" t="s">
        <v>76</v>
      </c>
      <c r="J402" s="120" t="s">
        <v>184</v>
      </c>
      <c r="K402" s="120" t="s">
        <v>185</v>
      </c>
    </row>
    <row r="403" spans="1:11" x14ac:dyDescent="0.25">
      <c r="A403" s="120" t="s">
        <v>919</v>
      </c>
      <c r="B403" s="120" t="s">
        <v>920</v>
      </c>
      <c r="C403" s="120" t="s">
        <v>188</v>
      </c>
      <c r="D403" s="120" t="s">
        <v>26</v>
      </c>
      <c r="E403" s="120" t="s">
        <v>51</v>
      </c>
      <c r="F403" s="120" t="s">
        <v>76</v>
      </c>
      <c r="G403" s="120" t="s">
        <v>76</v>
      </c>
      <c r="H403" s="120" t="s">
        <v>76</v>
      </c>
      <c r="I403" s="120" t="s">
        <v>76</v>
      </c>
      <c r="J403" s="120" t="s">
        <v>184</v>
      </c>
      <c r="K403" s="120" t="s">
        <v>82</v>
      </c>
    </row>
    <row r="404" spans="1:11" x14ac:dyDescent="0.25">
      <c r="A404" s="120" t="s">
        <v>921</v>
      </c>
      <c r="B404" s="120" t="s">
        <v>922</v>
      </c>
      <c r="C404" s="120" t="s">
        <v>188</v>
      </c>
      <c r="D404" s="120" t="s">
        <v>26</v>
      </c>
      <c r="E404" s="120" t="s">
        <v>51</v>
      </c>
      <c r="F404" s="120" t="s">
        <v>76</v>
      </c>
      <c r="G404" s="120" t="s">
        <v>76</v>
      </c>
      <c r="H404" s="120" t="s">
        <v>76</v>
      </c>
      <c r="I404" s="120" t="s">
        <v>76</v>
      </c>
      <c r="J404" s="120" t="s">
        <v>184</v>
      </c>
      <c r="K404" s="120" t="s">
        <v>82</v>
      </c>
    </row>
    <row r="405" spans="1:11" x14ac:dyDescent="0.25">
      <c r="A405" s="120" t="s">
        <v>923</v>
      </c>
      <c r="B405" s="120" t="s">
        <v>924</v>
      </c>
      <c r="C405" s="120" t="s">
        <v>188</v>
      </c>
      <c r="D405" s="120" t="s">
        <v>26</v>
      </c>
      <c r="E405" s="120" t="s">
        <v>51</v>
      </c>
      <c r="F405" s="120" t="s">
        <v>76</v>
      </c>
      <c r="G405" s="120" t="s">
        <v>76</v>
      </c>
      <c r="H405" s="120" t="s">
        <v>76</v>
      </c>
      <c r="I405" s="120" t="s">
        <v>76</v>
      </c>
      <c r="J405" s="120" t="s">
        <v>184</v>
      </c>
      <c r="K405" s="120" t="s">
        <v>82</v>
      </c>
    </row>
    <row r="406" spans="1:11" x14ac:dyDescent="0.25">
      <c r="A406" s="120" t="s">
        <v>925</v>
      </c>
      <c r="B406" s="120" t="s">
        <v>274</v>
      </c>
      <c r="C406" s="120" t="s">
        <v>199</v>
      </c>
      <c r="D406" s="120" t="s">
        <v>274</v>
      </c>
      <c r="E406" s="120" t="s">
        <v>51</v>
      </c>
      <c r="F406" s="120" t="s">
        <v>76</v>
      </c>
      <c r="G406" s="120" t="s">
        <v>76</v>
      </c>
      <c r="H406" s="120" t="s">
        <v>76</v>
      </c>
      <c r="I406" s="120" t="s">
        <v>76</v>
      </c>
      <c r="J406" s="120" t="s">
        <v>89</v>
      </c>
      <c r="K406" s="120" t="s">
        <v>82</v>
      </c>
    </row>
    <row r="407" spans="1:11" x14ac:dyDescent="0.25">
      <c r="A407" s="120" t="s">
        <v>926</v>
      </c>
      <c r="B407" s="120" t="s">
        <v>927</v>
      </c>
      <c r="C407" s="120" t="s">
        <v>199</v>
      </c>
      <c r="D407" s="120" t="s">
        <v>274</v>
      </c>
      <c r="E407" s="120" t="s">
        <v>51</v>
      </c>
      <c r="F407" s="120" t="s">
        <v>76</v>
      </c>
      <c r="G407" s="120" t="s">
        <v>76</v>
      </c>
      <c r="H407" s="120" t="s">
        <v>76</v>
      </c>
      <c r="I407" s="120" t="s">
        <v>76</v>
      </c>
      <c r="J407" s="120" t="s">
        <v>89</v>
      </c>
      <c r="K407" s="120" t="s">
        <v>82</v>
      </c>
    </row>
    <row r="408" spans="1:11" x14ac:dyDescent="0.25">
      <c r="A408" s="120" t="s">
        <v>928</v>
      </c>
      <c r="B408" s="120" t="s">
        <v>929</v>
      </c>
      <c r="C408" s="120" t="s">
        <v>199</v>
      </c>
      <c r="D408" s="120" t="s">
        <v>274</v>
      </c>
      <c r="E408" s="120" t="s">
        <v>51</v>
      </c>
      <c r="F408" s="120" t="s">
        <v>76</v>
      </c>
      <c r="G408" s="120" t="s">
        <v>76</v>
      </c>
      <c r="H408" s="120" t="s">
        <v>76</v>
      </c>
      <c r="I408" s="120" t="s">
        <v>76</v>
      </c>
      <c r="J408" s="120" t="s">
        <v>89</v>
      </c>
      <c r="K408" s="120" t="s">
        <v>82</v>
      </c>
    </row>
    <row r="409" spans="1:11" x14ac:dyDescent="0.25">
      <c r="A409" s="120" t="s">
        <v>930</v>
      </c>
      <c r="B409" s="120" t="s">
        <v>931</v>
      </c>
      <c r="C409" s="120" t="s">
        <v>199</v>
      </c>
      <c r="D409" s="120" t="s">
        <v>274</v>
      </c>
      <c r="E409" s="120" t="s">
        <v>51</v>
      </c>
      <c r="F409" s="120" t="s">
        <v>76</v>
      </c>
      <c r="G409" s="120" t="s">
        <v>76</v>
      </c>
      <c r="H409" s="120" t="s">
        <v>76</v>
      </c>
      <c r="I409" s="120" t="s">
        <v>76</v>
      </c>
      <c r="J409" s="120" t="s">
        <v>932</v>
      </c>
      <c r="K409" s="120" t="s">
        <v>82</v>
      </c>
    </row>
    <row r="410" spans="1:11" x14ac:dyDescent="0.25">
      <c r="A410" s="120" t="s">
        <v>933</v>
      </c>
      <c r="B410" s="120" t="s">
        <v>931</v>
      </c>
      <c r="C410" s="120" t="s">
        <v>199</v>
      </c>
      <c r="D410" s="120" t="s">
        <v>274</v>
      </c>
      <c r="E410" s="120" t="s">
        <v>51</v>
      </c>
      <c r="F410" s="120" t="s">
        <v>76</v>
      </c>
      <c r="G410" s="120" t="s">
        <v>76</v>
      </c>
      <c r="H410" s="120" t="s">
        <v>76</v>
      </c>
      <c r="I410" s="120" t="s">
        <v>76</v>
      </c>
      <c r="J410" s="120" t="s">
        <v>86</v>
      </c>
      <c r="K410" s="120" t="s">
        <v>185</v>
      </c>
    </row>
    <row r="411" spans="1:11" x14ac:dyDescent="0.25">
      <c r="A411" s="120" t="s">
        <v>934</v>
      </c>
      <c r="B411" s="120" t="s">
        <v>935</v>
      </c>
      <c r="C411" s="120" t="s">
        <v>199</v>
      </c>
      <c r="D411" s="120" t="s">
        <v>274</v>
      </c>
      <c r="E411" s="120" t="s">
        <v>51</v>
      </c>
      <c r="F411" s="120" t="s">
        <v>76</v>
      </c>
      <c r="G411" s="120" t="s">
        <v>76</v>
      </c>
      <c r="H411" s="120" t="s">
        <v>76</v>
      </c>
      <c r="I411" s="120" t="s">
        <v>76</v>
      </c>
      <c r="J411" s="120" t="s">
        <v>184</v>
      </c>
      <c r="K411" s="120" t="s">
        <v>82</v>
      </c>
    </row>
    <row r="412" spans="1:11" x14ac:dyDescent="0.25">
      <c r="A412" s="120" t="s">
        <v>936</v>
      </c>
      <c r="B412" s="120" t="s">
        <v>937</v>
      </c>
      <c r="C412" s="120" t="s">
        <v>199</v>
      </c>
      <c r="D412" s="120" t="s">
        <v>274</v>
      </c>
      <c r="E412" s="120" t="s">
        <v>51</v>
      </c>
      <c r="F412" s="120" t="s">
        <v>76</v>
      </c>
      <c r="G412" s="120" t="s">
        <v>76</v>
      </c>
      <c r="H412" s="120" t="s">
        <v>76</v>
      </c>
      <c r="I412" s="120" t="s">
        <v>76</v>
      </c>
      <c r="J412" s="120" t="s">
        <v>184</v>
      </c>
      <c r="K412" s="120" t="s">
        <v>82</v>
      </c>
    </row>
    <row r="413" spans="1:11" x14ac:dyDescent="0.25">
      <c r="A413" s="120" t="s">
        <v>938</v>
      </c>
      <c r="B413" s="120" t="s">
        <v>939</v>
      </c>
      <c r="C413" s="120" t="s">
        <v>199</v>
      </c>
      <c r="D413" s="120" t="s">
        <v>274</v>
      </c>
      <c r="E413" s="120" t="s">
        <v>51</v>
      </c>
      <c r="F413" s="120" t="s">
        <v>76</v>
      </c>
      <c r="G413" s="120" t="s">
        <v>76</v>
      </c>
      <c r="H413" s="120" t="s">
        <v>76</v>
      </c>
      <c r="I413" s="120" t="s">
        <v>76</v>
      </c>
      <c r="J413" s="120" t="s">
        <v>940</v>
      </c>
      <c r="K413" s="120" t="s">
        <v>82</v>
      </c>
    </row>
    <row r="414" spans="1:11" x14ac:dyDescent="0.25">
      <c r="A414" s="120" t="s">
        <v>941</v>
      </c>
      <c r="B414" s="120" t="s">
        <v>942</v>
      </c>
      <c r="C414" s="120" t="s">
        <v>199</v>
      </c>
      <c r="D414" s="120" t="s">
        <v>274</v>
      </c>
      <c r="E414" s="120" t="s">
        <v>51</v>
      </c>
      <c r="F414" s="120" t="s">
        <v>76</v>
      </c>
      <c r="G414" s="120" t="s">
        <v>76</v>
      </c>
      <c r="H414" s="120" t="s">
        <v>76</v>
      </c>
      <c r="I414" s="120" t="s">
        <v>76</v>
      </c>
      <c r="J414" s="120" t="s">
        <v>89</v>
      </c>
      <c r="K414" s="120" t="s">
        <v>82</v>
      </c>
    </row>
    <row r="415" spans="1:11" x14ac:dyDescent="0.25">
      <c r="A415" s="120" t="s">
        <v>943</v>
      </c>
      <c r="B415" s="120" t="s">
        <v>944</v>
      </c>
      <c r="C415" s="120" t="s">
        <v>199</v>
      </c>
      <c r="D415" s="120" t="s">
        <v>274</v>
      </c>
      <c r="E415" s="120" t="s">
        <v>51</v>
      </c>
      <c r="F415" s="120" t="s">
        <v>76</v>
      </c>
      <c r="G415" s="120" t="s">
        <v>76</v>
      </c>
      <c r="H415" s="120" t="s">
        <v>76</v>
      </c>
      <c r="I415" s="120" t="s">
        <v>76</v>
      </c>
      <c r="J415" s="120" t="s">
        <v>86</v>
      </c>
      <c r="K415" s="120" t="s">
        <v>82</v>
      </c>
    </row>
    <row r="416" spans="1:11" x14ac:dyDescent="0.25">
      <c r="A416" s="120" t="s">
        <v>945</v>
      </c>
      <c r="B416" s="120" t="s">
        <v>946</v>
      </c>
      <c r="C416" s="120" t="s">
        <v>199</v>
      </c>
      <c r="D416" s="120" t="s">
        <v>274</v>
      </c>
      <c r="E416" s="120" t="s">
        <v>51</v>
      </c>
      <c r="F416" s="120" t="s">
        <v>76</v>
      </c>
      <c r="G416" s="120" t="s">
        <v>76</v>
      </c>
      <c r="H416" s="120" t="s">
        <v>76</v>
      </c>
      <c r="I416" s="120" t="s">
        <v>76</v>
      </c>
      <c r="J416" s="120" t="s">
        <v>86</v>
      </c>
      <c r="K416" s="120" t="s">
        <v>82</v>
      </c>
    </row>
    <row r="417" spans="1:11" x14ac:dyDescent="0.25">
      <c r="A417" s="120" t="s">
        <v>947</v>
      </c>
      <c r="B417" s="120" t="s">
        <v>948</v>
      </c>
      <c r="C417" s="120" t="s">
        <v>199</v>
      </c>
      <c r="D417" s="120" t="s">
        <v>274</v>
      </c>
      <c r="E417" s="120" t="s">
        <v>51</v>
      </c>
      <c r="F417" s="120" t="s">
        <v>76</v>
      </c>
      <c r="G417" s="120" t="s">
        <v>76</v>
      </c>
      <c r="H417" s="120" t="s">
        <v>76</v>
      </c>
      <c r="I417" s="120" t="s">
        <v>76</v>
      </c>
      <c r="J417" s="120" t="s">
        <v>86</v>
      </c>
      <c r="K417" s="120" t="s">
        <v>82</v>
      </c>
    </row>
    <row r="418" spans="1:11" x14ac:dyDescent="0.25">
      <c r="A418" s="120" t="s">
        <v>949</v>
      </c>
      <c r="B418" s="120" t="s">
        <v>950</v>
      </c>
      <c r="C418" s="120" t="s">
        <v>199</v>
      </c>
      <c r="D418" s="120" t="s">
        <v>274</v>
      </c>
      <c r="E418" s="120" t="s">
        <v>51</v>
      </c>
      <c r="F418" s="120" t="s">
        <v>76</v>
      </c>
      <c r="G418" s="120" t="s">
        <v>76</v>
      </c>
      <c r="H418" s="120" t="s">
        <v>76</v>
      </c>
      <c r="I418" s="120" t="s">
        <v>76</v>
      </c>
      <c r="J418" s="120" t="s">
        <v>86</v>
      </c>
      <c r="K418" s="120" t="s">
        <v>82</v>
      </c>
    </row>
    <row r="419" spans="1:11" x14ac:dyDescent="0.25">
      <c r="A419" s="120" t="s">
        <v>951</v>
      </c>
      <c r="B419" s="120" t="s">
        <v>952</v>
      </c>
      <c r="C419" s="120" t="s">
        <v>199</v>
      </c>
      <c r="D419" s="120" t="s">
        <v>274</v>
      </c>
      <c r="E419" s="120" t="s">
        <v>51</v>
      </c>
      <c r="F419" s="120" t="s">
        <v>76</v>
      </c>
      <c r="G419" s="120" t="s">
        <v>76</v>
      </c>
      <c r="H419" s="120" t="s">
        <v>76</v>
      </c>
      <c r="I419" s="120" t="s">
        <v>76</v>
      </c>
      <c r="J419" s="120" t="s">
        <v>86</v>
      </c>
      <c r="K419" s="120" t="s">
        <v>185</v>
      </c>
    </row>
    <row r="420" spans="1:11" x14ac:dyDescent="0.25">
      <c r="A420" s="120" t="s">
        <v>953</v>
      </c>
      <c r="B420" s="120" t="s">
        <v>954</v>
      </c>
      <c r="C420" s="120" t="s">
        <v>199</v>
      </c>
      <c r="D420" s="120" t="s">
        <v>274</v>
      </c>
      <c r="E420" s="120" t="s">
        <v>51</v>
      </c>
      <c r="F420" s="120" t="s">
        <v>76</v>
      </c>
      <c r="G420" s="120" t="s">
        <v>76</v>
      </c>
      <c r="H420" s="120" t="s">
        <v>76</v>
      </c>
      <c r="I420" s="120" t="s">
        <v>76</v>
      </c>
      <c r="J420" s="120" t="s">
        <v>86</v>
      </c>
      <c r="K420" s="120" t="s">
        <v>185</v>
      </c>
    </row>
    <row r="421" spans="1:11" x14ac:dyDescent="0.25">
      <c r="A421" s="120" t="s">
        <v>955</v>
      </c>
      <c r="B421" s="120" t="s">
        <v>956</v>
      </c>
      <c r="C421" s="120" t="s">
        <v>199</v>
      </c>
      <c r="D421" s="120" t="s">
        <v>274</v>
      </c>
      <c r="E421" s="120" t="s">
        <v>51</v>
      </c>
      <c r="F421" s="120" t="s">
        <v>76</v>
      </c>
      <c r="G421" s="120" t="s">
        <v>76</v>
      </c>
      <c r="H421" s="120" t="s">
        <v>76</v>
      </c>
      <c r="I421" s="120" t="s">
        <v>76</v>
      </c>
      <c r="J421" s="120" t="s">
        <v>86</v>
      </c>
      <c r="K421" s="120" t="s">
        <v>82</v>
      </c>
    </row>
    <row r="422" spans="1:11" x14ac:dyDescent="0.25">
      <c r="A422" s="120" t="s">
        <v>957</v>
      </c>
      <c r="B422" s="120" t="s">
        <v>958</v>
      </c>
      <c r="C422" s="120" t="s">
        <v>199</v>
      </c>
      <c r="D422" s="120" t="s">
        <v>274</v>
      </c>
      <c r="E422" s="120" t="s">
        <v>51</v>
      </c>
      <c r="F422" s="120" t="s">
        <v>76</v>
      </c>
      <c r="G422" s="120" t="s">
        <v>76</v>
      </c>
      <c r="H422" s="120" t="s">
        <v>76</v>
      </c>
      <c r="I422" s="120" t="s">
        <v>76</v>
      </c>
      <c r="J422" s="120" t="s">
        <v>959</v>
      </c>
      <c r="K422" s="120" t="s">
        <v>82</v>
      </c>
    </row>
    <row r="423" spans="1:11" x14ac:dyDescent="0.25">
      <c r="A423" s="120" t="s">
        <v>960</v>
      </c>
      <c r="B423" s="120" t="s">
        <v>961</v>
      </c>
      <c r="C423" s="120" t="s">
        <v>199</v>
      </c>
      <c r="D423" s="120" t="s">
        <v>274</v>
      </c>
      <c r="E423" s="120" t="s">
        <v>51</v>
      </c>
      <c r="F423" s="120" t="s">
        <v>76</v>
      </c>
      <c r="G423" s="120" t="s">
        <v>76</v>
      </c>
      <c r="H423" s="120" t="s">
        <v>76</v>
      </c>
      <c r="I423" s="120" t="s">
        <v>76</v>
      </c>
      <c r="J423" s="120" t="s">
        <v>184</v>
      </c>
      <c r="K423" s="120" t="s">
        <v>82</v>
      </c>
    </row>
    <row r="424" spans="1:11" x14ac:dyDescent="0.25">
      <c r="A424" s="120" t="s">
        <v>962</v>
      </c>
      <c r="B424" s="120" t="s">
        <v>963</v>
      </c>
      <c r="C424" s="120" t="s">
        <v>199</v>
      </c>
      <c r="D424" s="120" t="s">
        <v>274</v>
      </c>
      <c r="E424" s="120" t="s">
        <v>51</v>
      </c>
      <c r="F424" s="120" t="s">
        <v>76</v>
      </c>
      <c r="G424" s="120" t="s">
        <v>76</v>
      </c>
      <c r="H424" s="120" t="s">
        <v>76</v>
      </c>
      <c r="I424" s="120" t="s">
        <v>76</v>
      </c>
      <c r="J424" s="120" t="s">
        <v>86</v>
      </c>
      <c r="K424" s="120" t="s">
        <v>185</v>
      </c>
    </row>
    <row r="425" spans="1:11" x14ac:dyDescent="0.25">
      <c r="A425" s="120" t="s">
        <v>964</v>
      </c>
      <c r="B425" s="120" t="s">
        <v>965</v>
      </c>
      <c r="C425" s="120" t="s">
        <v>199</v>
      </c>
      <c r="D425" s="120" t="s">
        <v>274</v>
      </c>
      <c r="E425" s="120" t="s">
        <v>51</v>
      </c>
      <c r="F425" s="120" t="s">
        <v>76</v>
      </c>
      <c r="G425" s="120" t="s">
        <v>76</v>
      </c>
      <c r="H425" s="120" t="s">
        <v>76</v>
      </c>
      <c r="I425" s="120" t="s">
        <v>76</v>
      </c>
      <c r="J425" s="120" t="s">
        <v>86</v>
      </c>
      <c r="K425" s="120" t="s">
        <v>82</v>
      </c>
    </row>
    <row r="426" spans="1:11" x14ac:dyDescent="0.25">
      <c r="A426" s="120" t="s">
        <v>966</v>
      </c>
      <c r="B426" s="120" t="s">
        <v>967</v>
      </c>
      <c r="C426" s="120" t="s">
        <v>199</v>
      </c>
      <c r="D426" s="120" t="s">
        <v>274</v>
      </c>
      <c r="E426" s="120" t="s">
        <v>51</v>
      </c>
      <c r="F426" s="120" t="s">
        <v>76</v>
      </c>
      <c r="G426" s="120" t="s">
        <v>76</v>
      </c>
      <c r="H426" s="120" t="s">
        <v>76</v>
      </c>
      <c r="I426" s="120" t="s">
        <v>76</v>
      </c>
      <c r="J426" s="120" t="s">
        <v>81</v>
      </c>
      <c r="K426" s="120" t="s">
        <v>82</v>
      </c>
    </row>
    <row r="427" spans="1:11" x14ac:dyDescent="0.25">
      <c r="A427" s="120" t="s">
        <v>968</v>
      </c>
      <c r="B427" s="120" t="s">
        <v>969</v>
      </c>
      <c r="C427" s="120" t="s">
        <v>199</v>
      </c>
      <c r="D427" s="120" t="s">
        <v>274</v>
      </c>
      <c r="E427" s="120" t="s">
        <v>51</v>
      </c>
      <c r="F427" s="120" t="s">
        <v>76</v>
      </c>
      <c r="G427" s="120" t="s">
        <v>76</v>
      </c>
      <c r="H427" s="120" t="s">
        <v>76</v>
      </c>
      <c r="I427" s="120" t="s">
        <v>76</v>
      </c>
      <c r="J427" s="120" t="s">
        <v>86</v>
      </c>
      <c r="K427" s="120" t="s">
        <v>185</v>
      </c>
    </row>
    <row r="428" spans="1:11" x14ac:dyDescent="0.25">
      <c r="A428" s="120" t="s">
        <v>970</v>
      </c>
      <c r="B428" s="120" t="s">
        <v>971</v>
      </c>
      <c r="C428" s="120" t="s">
        <v>199</v>
      </c>
      <c r="D428" s="120" t="s">
        <v>274</v>
      </c>
      <c r="E428" s="120" t="s">
        <v>51</v>
      </c>
      <c r="F428" s="120" t="s">
        <v>76</v>
      </c>
      <c r="G428" s="120" t="s">
        <v>76</v>
      </c>
      <c r="H428" s="120" t="s">
        <v>76</v>
      </c>
      <c r="I428" s="120" t="s">
        <v>76</v>
      </c>
      <c r="J428" s="120" t="s">
        <v>86</v>
      </c>
      <c r="K428" s="120" t="s">
        <v>82</v>
      </c>
    </row>
    <row r="429" spans="1:11" x14ac:dyDescent="0.25">
      <c r="A429" s="120" t="s">
        <v>972</v>
      </c>
      <c r="B429" s="120" t="s">
        <v>973</v>
      </c>
      <c r="C429" s="120" t="s">
        <v>199</v>
      </c>
      <c r="D429" s="120" t="s">
        <v>274</v>
      </c>
      <c r="E429" s="120" t="s">
        <v>51</v>
      </c>
      <c r="F429" s="120" t="s">
        <v>76</v>
      </c>
      <c r="G429" s="120" t="s">
        <v>76</v>
      </c>
      <c r="H429" s="120" t="s">
        <v>76</v>
      </c>
      <c r="I429" s="120" t="s">
        <v>76</v>
      </c>
      <c r="J429" s="120" t="s">
        <v>86</v>
      </c>
      <c r="K429" s="120" t="s">
        <v>82</v>
      </c>
    </row>
    <row r="430" spans="1:11" x14ac:dyDescent="0.25">
      <c r="A430" s="120" t="s">
        <v>974</v>
      </c>
      <c r="B430" s="120" t="s">
        <v>975</v>
      </c>
      <c r="C430" s="120" t="s">
        <v>199</v>
      </c>
      <c r="D430" s="120" t="s">
        <v>274</v>
      </c>
      <c r="E430" s="120" t="s">
        <v>51</v>
      </c>
      <c r="F430" s="120" t="s">
        <v>76</v>
      </c>
      <c r="G430" s="120" t="s">
        <v>76</v>
      </c>
      <c r="H430" s="120" t="s">
        <v>76</v>
      </c>
      <c r="I430" s="120" t="s">
        <v>76</v>
      </c>
      <c r="J430" s="120" t="s">
        <v>86</v>
      </c>
      <c r="K430" s="120" t="s">
        <v>82</v>
      </c>
    </row>
    <row r="431" spans="1:11" x14ac:dyDescent="0.25">
      <c r="A431" s="120" t="s">
        <v>976</v>
      </c>
      <c r="B431" s="120" t="s">
        <v>977</v>
      </c>
      <c r="C431" s="120" t="s">
        <v>199</v>
      </c>
      <c r="D431" s="120" t="s">
        <v>274</v>
      </c>
      <c r="E431" s="120" t="s">
        <v>51</v>
      </c>
      <c r="F431" s="120" t="s">
        <v>76</v>
      </c>
      <c r="G431" s="120" t="s">
        <v>76</v>
      </c>
      <c r="H431" s="120" t="s">
        <v>76</v>
      </c>
      <c r="I431" s="120" t="s">
        <v>76</v>
      </c>
      <c r="J431" s="120" t="s">
        <v>81</v>
      </c>
      <c r="K431" s="120" t="s">
        <v>82</v>
      </c>
    </row>
    <row r="432" spans="1:11" x14ac:dyDescent="0.25">
      <c r="A432" s="120" t="s">
        <v>978</v>
      </c>
      <c r="B432" s="120" t="s">
        <v>979</v>
      </c>
      <c r="C432" s="120" t="s">
        <v>199</v>
      </c>
      <c r="D432" s="120" t="s">
        <v>274</v>
      </c>
      <c r="E432" s="120" t="s">
        <v>51</v>
      </c>
      <c r="F432" s="120" t="s">
        <v>76</v>
      </c>
      <c r="G432" s="120" t="s">
        <v>76</v>
      </c>
      <c r="H432" s="120" t="s">
        <v>76</v>
      </c>
      <c r="I432" s="120" t="s">
        <v>76</v>
      </c>
      <c r="J432" s="120" t="s">
        <v>980</v>
      </c>
      <c r="K432" s="120" t="s">
        <v>82</v>
      </c>
    </row>
    <row r="433" spans="1:11" x14ac:dyDescent="0.25">
      <c r="A433" s="120" t="s">
        <v>981</v>
      </c>
      <c r="B433" s="120" t="s">
        <v>982</v>
      </c>
      <c r="C433" s="120" t="s">
        <v>199</v>
      </c>
      <c r="D433" s="120" t="s">
        <v>274</v>
      </c>
      <c r="E433" s="120" t="s">
        <v>51</v>
      </c>
      <c r="F433" s="120" t="s">
        <v>76</v>
      </c>
      <c r="G433" s="120" t="s">
        <v>76</v>
      </c>
      <c r="H433" s="120" t="s">
        <v>76</v>
      </c>
      <c r="I433" s="120" t="s">
        <v>76</v>
      </c>
      <c r="J433" s="120" t="s">
        <v>96</v>
      </c>
      <c r="K433" s="120" t="s">
        <v>82</v>
      </c>
    </row>
    <row r="434" spans="1:11" x14ac:dyDescent="0.25">
      <c r="A434" s="120" t="s">
        <v>983</v>
      </c>
      <c r="B434" s="120" t="s">
        <v>984</v>
      </c>
      <c r="C434" s="120" t="s">
        <v>199</v>
      </c>
      <c r="D434" s="120" t="s">
        <v>274</v>
      </c>
      <c r="E434" s="120" t="s">
        <v>51</v>
      </c>
      <c r="F434" s="120" t="s">
        <v>76</v>
      </c>
      <c r="G434" s="120" t="s">
        <v>76</v>
      </c>
      <c r="H434" s="120" t="s">
        <v>76</v>
      </c>
      <c r="I434" s="120" t="s">
        <v>76</v>
      </c>
      <c r="J434" s="120" t="s">
        <v>86</v>
      </c>
      <c r="K434" s="120" t="s">
        <v>82</v>
      </c>
    </row>
    <row r="435" spans="1:11" x14ac:dyDescent="0.25">
      <c r="A435" s="120" t="s">
        <v>985</v>
      </c>
      <c r="B435" s="120" t="s">
        <v>986</v>
      </c>
      <c r="C435" s="120" t="s">
        <v>199</v>
      </c>
      <c r="D435" s="120" t="s">
        <v>274</v>
      </c>
      <c r="E435" s="120" t="s">
        <v>51</v>
      </c>
      <c r="F435" s="120" t="s">
        <v>76</v>
      </c>
      <c r="G435" s="120" t="s">
        <v>76</v>
      </c>
      <c r="H435" s="120" t="s">
        <v>76</v>
      </c>
      <c r="I435" s="120" t="s">
        <v>76</v>
      </c>
      <c r="J435" s="120" t="s">
        <v>184</v>
      </c>
      <c r="K435" s="120" t="s">
        <v>82</v>
      </c>
    </row>
    <row r="436" spans="1:11" x14ac:dyDescent="0.25">
      <c r="A436" s="120" t="s">
        <v>987</v>
      </c>
      <c r="B436" s="120" t="s">
        <v>988</v>
      </c>
      <c r="C436" s="120" t="s">
        <v>199</v>
      </c>
      <c r="D436" s="120" t="s">
        <v>274</v>
      </c>
      <c r="E436" s="120" t="s">
        <v>51</v>
      </c>
      <c r="F436" s="120" t="s">
        <v>76</v>
      </c>
      <c r="G436" s="120" t="s">
        <v>76</v>
      </c>
      <c r="H436" s="120" t="s">
        <v>76</v>
      </c>
      <c r="I436" s="120" t="s">
        <v>76</v>
      </c>
      <c r="J436" s="120" t="s">
        <v>184</v>
      </c>
      <c r="K436" s="120" t="s">
        <v>82</v>
      </c>
    </row>
    <row r="437" spans="1:11" x14ac:dyDescent="0.25">
      <c r="A437" s="120" t="s">
        <v>989</v>
      </c>
      <c r="B437" s="120" t="s">
        <v>990</v>
      </c>
      <c r="C437" s="120" t="s">
        <v>199</v>
      </c>
      <c r="D437" s="120" t="s">
        <v>274</v>
      </c>
      <c r="E437" s="120" t="s">
        <v>51</v>
      </c>
      <c r="F437" s="120" t="s">
        <v>76</v>
      </c>
      <c r="G437" s="120" t="s">
        <v>76</v>
      </c>
      <c r="H437" s="120" t="s">
        <v>76</v>
      </c>
      <c r="I437" s="120" t="s">
        <v>76</v>
      </c>
      <c r="J437" s="120" t="s">
        <v>184</v>
      </c>
      <c r="K437" s="120" t="s">
        <v>82</v>
      </c>
    </row>
    <row r="438" spans="1:11" x14ac:dyDescent="0.25">
      <c r="A438" s="120" t="s">
        <v>991</v>
      </c>
      <c r="B438" s="120" t="s">
        <v>992</v>
      </c>
      <c r="C438" s="120" t="s">
        <v>199</v>
      </c>
      <c r="D438" s="120" t="s">
        <v>274</v>
      </c>
      <c r="E438" s="120" t="s">
        <v>51</v>
      </c>
      <c r="F438" s="120" t="s">
        <v>76</v>
      </c>
      <c r="G438" s="120" t="s">
        <v>76</v>
      </c>
      <c r="H438" s="120" t="s">
        <v>76</v>
      </c>
      <c r="I438" s="120" t="s">
        <v>76</v>
      </c>
      <c r="J438" s="120" t="s">
        <v>163</v>
      </c>
      <c r="K438" s="120" t="s">
        <v>82</v>
      </c>
    </row>
    <row r="439" spans="1:11" x14ac:dyDescent="0.25">
      <c r="A439" s="120" t="s">
        <v>993</v>
      </c>
      <c r="B439" s="120" t="s">
        <v>994</v>
      </c>
      <c r="C439" s="120" t="s">
        <v>199</v>
      </c>
      <c r="D439" s="120" t="s">
        <v>274</v>
      </c>
      <c r="E439" s="120" t="s">
        <v>51</v>
      </c>
      <c r="F439" s="120" t="s">
        <v>76</v>
      </c>
      <c r="G439" s="120" t="s">
        <v>76</v>
      </c>
      <c r="H439" s="120" t="s">
        <v>76</v>
      </c>
      <c r="I439" s="120" t="s">
        <v>76</v>
      </c>
      <c r="J439" s="120" t="s">
        <v>86</v>
      </c>
      <c r="K439" s="120" t="s">
        <v>82</v>
      </c>
    </row>
    <row r="440" spans="1:11" x14ac:dyDescent="0.25">
      <c r="A440" s="120" t="s">
        <v>995</v>
      </c>
      <c r="B440" s="120" t="s">
        <v>996</v>
      </c>
      <c r="C440" s="120" t="s">
        <v>199</v>
      </c>
      <c r="D440" s="120" t="s">
        <v>274</v>
      </c>
      <c r="E440" s="120" t="s">
        <v>51</v>
      </c>
      <c r="F440" s="120" t="s">
        <v>76</v>
      </c>
      <c r="G440" s="120" t="s">
        <v>76</v>
      </c>
      <c r="H440" s="120" t="s">
        <v>76</v>
      </c>
      <c r="I440" s="120" t="s">
        <v>76</v>
      </c>
      <c r="J440" s="120" t="s">
        <v>86</v>
      </c>
      <c r="K440" s="120" t="s">
        <v>82</v>
      </c>
    </row>
    <row r="441" spans="1:11" x14ac:dyDescent="0.25">
      <c r="A441" s="120" t="s">
        <v>997</v>
      </c>
      <c r="B441" s="120" t="s">
        <v>998</v>
      </c>
      <c r="C441" s="120" t="s">
        <v>199</v>
      </c>
      <c r="D441" s="120" t="s">
        <v>274</v>
      </c>
      <c r="E441" s="120" t="s">
        <v>51</v>
      </c>
      <c r="F441" s="120" t="s">
        <v>76</v>
      </c>
      <c r="G441" s="120" t="s">
        <v>76</v>
      </c>
      <c r="H441" s="120" t="s">
        <v>76</v>
      </c>
      <c r="I441" s="120" t="s">
        <v>76</v>
      </c>
      <c r="J441" s="120" t="s">
        <v>86</v>
      </c>
      <c r="K441" s="120" t="s">
        <v>82</v>
      </c>
    </row>
    <row r="442" spans="1:11" x14ac:dyDescent="0.25">
      <c r="A442" s="120" t="s">
        <v>999</v>
      </c>
      <c r="B442" s="120" t="s">
        <v>1000</v>
      </c>
      <c r="C442" s="120" t="s">
        <v>199</v>
      </c>
      <c r="D442" s="120" t="s">
        <v>274</v>
      </c>
      <c r="E442" s="120" t="s">
        <v>51</v>
      </c>
      <c r="F442" s="120" t="s">
        <v>76</v>
      </c>
      <c r="G442" s="120" t="s">
        <v>76</v>
      </c>
      <c r="H442" s="120" t="s">
        <v>76</v>
      </c>
      <c r="I442" s="120" t="s">
        <v>76</v>
      </c>
      <c r="J442" s="120" t="s">
        <v>86</v>
      </c>
      <c r="K442" s="120" t="s">
        <v>82</v>
      </c>
    </row>
    <row r="443" spans="1:11" x14ac:dyDescent="0.25">
      <c r="A443" s="120" t="s">
        <v>1001</v>
      </c>
      <c r="B443" s="120" t="s">
        <v>1002</v>
      </c>
      <c r="C443" s="120" t="s">
        <v>199</v>
      </c>
      <c r="D443" s="120" t="s">
        <v>274</v>
      </c>
      <c r="E443" s="120" t="s">
        <v>51</v>
      </c>
      <c r="F443" s="120" t="s">
        <v>76</v>
      </c>
      <c r="G443" s="120" t="s">
        <v>76</v>
      </c>
      <c r="H443" s="120" t="s">
        <v>76</v>
      </c>
      <c r="I443" s="120" t="s">
        <v>76</v>
      </c>
      <c r="J443" s="120" t="s">
        <v>86</v>
      </c>
      <c r="K443" s="120" t="s">
        <v>82</v>
      </c>
    </row>
    <row r="444" spans="1:11" x14ac:dyDescent="0.25">
      <c r="A444" s="120" t="s">
        <v>1003</v>
      </c>
      <c r="B444" s="120" t="s">
        <v>1004</v>
      </c>
      <c r="C444" s="120" t="s">
        <v>199</v>
      </c>
      <c r="D444" s="120" t="s">
        <v>274</v>
      </c>
      <c r="E444" s="120" t="s">
        <v>51</v>
      </c>
      <c r="F444" s="120" t="s">
        <v>76</v>
      </c>
      <c r="G444" s="120" t="s">
        <v>76</v>
      </c>
      <c r="H444" s="120" t="s">
        <v>76</v>
      </c>
      <c r="I444" s="120" t="s">
        <v>76</v>
      </c>
      <c r="J444" s="120" t="s">
        <v>86</v>
      </c>
      <c r="K444" s="120" t="s">
        <v>82</v>
      </c>
    </row>
    <row r="445" spans="1:11" x14ac:dyDescent="0.25">
      <c r="A445" s="120" t="s">
        <v>1005</v>
      </c>
      <c r="B445" s="120" t="s">
        <v>1006</v>
      </c>
      <c r="C445" s="120" t="s">
        <v>199</v>
      </c>
      <c r="D445" s="120" t="s">
        <v>274</v>
      </c>
      <c r="E445" s="120" t="s">
        <v>51</v>
      </c>
      <c r="F445" s="120" t="s">
        <v>76</v>
      </c>
      <c r="G445" s="120" t="s">
        <v>76</v>
      </c>
      <c r="H445" s="120" t="s">
        <v>76</v>
      </c>
      <c r="I445" s="120" t="s">
        <v>76</v>
      </c>
      <c r="J445" s="120" t="s">
        <v>86</v>
      </c>
      <c r="K445" s="120" t="s">
        <v>82</v>
      </c>
    </row>
    <row r="446" spans="1:11" x14ac:dyDescent="0.25">
      <c r="A446" s="120" t="s">
        <v>1007</v>
      </c>
      <c r="B446" s="120" t="s">
        <v>1008</v>
      </c>
      <c r="C446" s="120" t="s">
        <v>199</v>
      </c>
      <c r="D446" s="120" t="s">
        <v>274</v>
      </c>
      <c r="E446" s="120" t="s">
        <v>51</v>
      </c>
      <c r="F446" s="120" t="s">
        <v>76</v>
      </c>
      <c r="G446" s="120" t="s">
        <v>76</v>
      </c>
      <c r="H446" s="120" t="s">
        <v>76</v>
      </c>
      <c r="I446" s="120" t="s">
        <v>76</v>
      </c>
      <c r="J446" s="120" t="s">
        <v>184</v>
      </c>
      <c r="K446" s="120" t="s">
        <v>82</v>
      </c>
    </row>
    <row r="447" spans="1:11" x14ac:dyDescent="0.25">
      <c r="A447" s="120" t="s">
        <v>1009</v>
      </c>
      <c r="B447" s="120" t="s">
        <v>1010</v>
      </c>
      <c r="C447" s="120" t="s">
        <v>199</v>
      </c>
      <c r="D447" s="120" t="s">
        <v>274</v>
      </c>
      <c r="E447" s="120" t="s">
        <v>51</v>
      </c>
      <c r="F447" s="120" t="s">
        <v>76</v>
      </c>
      <c r="G447" s="120" t="s">
        <v>76</v>
      </c>
      <c r="H447" s="120" t="s">
        <v>76</v>
      </c>
      <c r="I447" s="120" t="s">
        <v>76</v>
      </c>
      <c r="J447" s="120" t="s">
        <v>96</v>
      </c>
      <c r="K447" s="120" t="s">
        <v>82</v>
      </c>
    </row>
    <row r="448" spans="1:11" x14ac:dyDescent="0.25">
      <c r="A448" s="120" t="s">
        <v>1011</v>
      </c>
      <c r="B448" s="120" t="s">
        <v>1012</v>
      </c>
      <c r="C448" s="120" t="s">
        <v>199</v>
      </c>
      <c r="D448" s="120" t="s">
        <v>274</v>
      </c>
      <c r="E448" s="120" t="s">
        <v>51</v>
      </c>
      <c r="F448" s="120" t="s">
        <v>76</v>
      </c>
      <c r="G448" s="120" t="s">
        <v>76</v>
      </c>
      <c r="H448" s="120" t="s">
        <v>76</v>
      </c>
      <c r="I448" s="120" t="s">
        <v>76</v>
      </c>
      <c r="J448" s="120" t="s">
        <v>86</v>
      </c>
      <c r="K448" s="120" t="s">
        <v>82</v>
      </c>
    </row>
    <row r="449" spans="1:11" x14ac:dyDescent="0.25">
      <c r="A449" s="120" t="s">
        <v>1013</v>
      </c>
      <c r="B449" s="120" t="s">
        <v>1014</v>
      </c>
      <c r="C449" s="120" t="s">
        <v>199</v>
      </c>
      <c r="D449" s="120" t="s">
        <v>274</v>
      </c>
      <c r="E449" s="120" t="s">
        <v>51</v>
      </c>
      <c r="F449" s="120" t="s">
        <v>76</v>
      </c>
      <c r="G449" s="120" t="s">
        <v>76</v>
      </c>
      <c r="H449" s="120" t="s">
        <v>76</v>
      </c>
      <c r="I449" s="120" t="s">
        <v>76</v>
      </c>
      <c r="J449" s="120" t="s">
        <v>86</v>
      </c>
      <c r="K449" s="120" t="s">
        <v>82</v>
      </c>
    </row>
    <row r="450" spans="1:11" x14ac:dyDescent="0.25">
      <c r="A450" s="120" t="s">
        <v>1015</v>
      </c>
      <c r="B450" s="120" t="s">
        <v>1016</v>
      </c>
      <c r="C450" s="120" t="s">
        <v>199</v>
      </c>
      <c r="D450" s="120" t="s">
        <v>274</v>
      </c>
      <c r="E450" s="120" t="s">
        <v>51</v>
      </c>
      <c r="F450" s="120" t="s">
        <v>76</v>
      </c>
      <c r="G450" s="120" t="s">
        <v>76</v>
      </c>
      <c r="H450" s="120" t="s">
        <v>76</v>
      </c>
      <c r="I450" s="120" t="s">
        <v>76</v>
      </c>
      <c r="J450" s="120" t="s">
        <v>86</v>
      </c>
      <c r="K450" s="120" t="s">
        <v>82</v>
      </c>
    </row>
    <row r="451" spans="1:11" x14ac:dyDescent="0.25">
      <c r="A451" s="120" t="s">
        <v>1017</v>
      </c>
      <c r="B451" s="120" t="s">
        <v>1018</v>
      </c>
      <c r="C451" s="120" t="s">
        <v>199</v>
      </c>
      <c r="D451" s="120" t="s">
        <v>274</v>
      </c>
      <c r="E451" s="120" t="s">
        <v>51</v>
      </c>
      <c r="F451" s="120" t="s">
        <v>76</v>
      </c>
      <c r="G451" s="120" t="s">
        <v>76</v>
      </c>
      <c r="H451" s="120" t="s">
        <v>76</v>
      </c>
      <c r="I451" s="120" t="s">
        <v>76</v>
      </c>
      <c r="J451" s="120" t="s">
        <v>86</v>
      </c>
      <c r="K451" s="120" t="s">
        <v>82</v>
      </c>
    </row>
    <row r="452" spans="1:11" x14ac:dyDescent="0.25">
      <c r="A452" s="120" t="s">
        <v>1019</v>
      </c>
      <c r="B452" s="120" t="s">
        <v>1020</v>
      </c>
      <c r="C452" s="120" t="s">
        <v>199</v>
      </c>
      <c r="D452" s="120" t="s">
        <v>274</v>
      </c>
      <c r="E452" s="120" t="s">
        <v>51</v>
      </c>
      <c r="F452" s="120" t="s">
        <v>76</v>
      </c>
      <c r="G452" s="120" t="s">
        <v>76</v>
      </c>
      <c r="H452" s="120" t="s">
        <v>76</v>
      </c>
      <c r="I452" s="120" t="s">
        <v>76</v>
      </c>
      <c r="J452" s="120" t="s">
        <v>86</v>
      </c>
      <c r="K452" s="120" t="s">
        <v>82</v>
      </c>
    </row>
    <row r="453" spans="1:11" x14ac:dyDescent="0.25">
      <c r="A453" s="120" t="s">
        <v>1021</v>
      </c>
      <c r="B453" s="120" t="s">
        <v>1022</v>
      </c>
      <c r="C453" s="120" t="s">
        <v>199</v>
      </c>
      <c r="D453" s="120" t="s">
        <v>274</v>
      </c>
      <c r="E453" s="120" t="s">
        <v>51</v>
      </c>
      <c r="F453" s="120" t="s">
        <v>76</v>
      </c>
      <c r="G453" s="120" t="s">
        <v>76</v>
      </c>
      <c r="H453" s="120" t="s">
        <v>76</v>
      </c>
      <c r="I453" s="120" t="s">
        <v>76</v>
      </c>
      <c r="J453" s="120" t="s">
        <v>86</v>
      </c>
      <c r="K453" s="120" t="s">
        <v>82</v>
      </c>
    </row>
    <row r="454" spans="1:11" x14ac:dyDescent="0.25">
      <c r="A454" s="120" t="s">
        <v>1023</v>
      </c>
      <c r="B454" s="120" t="s">
        <v>1024</v>
      </c>
      <c r="C454" s="120" t="s">
        <v>199</v>
      </c>
      <c r="D454" s="120" t="s">
        <v>274</v>
      </c>
      <c r="E454" s="120" t="s">
        <v>51</v>
      </c>
      <c r="F454" s="120" t="s">
        <v>76</v>
      </c>
      <c r="G454" s="120" t="s">
        <v>76</v>
      </c>
      <c r="H454" s="120" t="s">
        <v>76</v>
      </c>
      <c r="I454" s="120" t="s">
        <v>76</v>
      </c>
      <c r="J454" s="120" t="s">
        <v>86</v>
      </c>
      <c r="K454" s="120" t="s">
        <v>82</v>
      </c>
    </row>
    <row r="455" spans="1:11" x14ac:dyDescent="0.25">
      <c r="A455" s="120" t="s">
        <v>1025</v>
      </c>
      <c r="B455" s="120" t="s">
        <v>1026</v>
      </c>
      <c r="C455" s="120" t="s">
        <v>199</v>
      </c>
      <c r="D455" s="120" t="s">
        <v>274</v>
      </c>
      <c r="E455" s="120" t="s">
        <v>51</v>
      </c>
      <c r="F455" s="120" t="s">
        <v>76</v>
      </c>
      <c r="G455" s="120" t="s">
        <v>76</v>
      </c>
      <c r="H455" s="120" t="s">
        <v>76</v>
      </c>
      <c r="I455" s="120" t="s">
        <v>76</v>
      </c>
      <c r="J455" s="120" t="s">
        <v>96</v>
      </c>
      <c r="K455" s="120" t="s">
        <v>82</v>
      </c>
    </row>
    <row r="456" spans="1:11" x14ac:dyDescent="0.25">
      <c r="A456" s="120" t="s">
        <v>1027</v>
      </c>
      <c r="B456" s="120" t="s">
        <v>1028</v>
      </c>
      <c r="C456" s="120" t="s">
        <v>199</v>
      </c>
      <c r="D456" s="120" t="s">
        <v>274</v>
      </c>
      <c r="E456" s="120" t="s">
        <v>51</v>
      </c>
      <c r="F456" s="120" t="s">
        <v>76</v>
      </c>
      <c r="G456" s="120" t="s">
        <v>76</v>
      </c>
      <c r="H456" s="120" t="s">
        <v>76</v>
      </c>
      <c r="I456" s="120" t="s">
        <v>76</v>
      </c>
      <c r="J456" s="120" t="s">
        <v>96</v>
      </c>
      <c r="K456" s="120" t="s">
        <v>82</v>
      </c>
    </row>
    <row r="457" spans="1:11" x14ac:dyDescent="0.25">
      <c r="A457" s="120" t="s">
        <v>1029</v>
      </c>
      <c r="B457" s="120" t="s">
        <v>1030</v>
      </c>
      <c r="C457" s="120" t="s">
        <v>199</v>
      </c>
      <c r="D457" s="120" t="s">
        <v>274</v>
      </c>
      <c r="E457" s="120" t="s">
        <v>51</v>
      </c>
      <c r="F457" s="120" t="s">
        <v>76</v>
      </c>
      <c r="G457" s="120" t="s">
        <v>76</v>
      </c>
      <c r="H457" s="120" t="s">
        <v>76</v>
      </c>
      <c r="I457" s="120" t="s">
        <v>76</v>
      </c>
      <c r="J457" s="120" t="s">
        <v>96</v>
      </c>
      <c r="K457" s="120" t="s">
        <v>82</v>
      </c>
    </row>
    <row r="458" spans="1:11" x14ac:dyDescent="0.25">
      <c r="A458" s="120" t="s">
        <v>1031</v>
      </c>
      <c r="B458" s="120" t="s">
        <v>1032</v>
      </c>
      <c r="C458" s="120" t="s">
        <v>199</v>
      </c>
      <c r="D458" s="120" t="s">
        <v>274</v>
      </c>
      <c r="E458" s="120" t="s">
        <v>51</v>
      </c>
      <c r="F458" s="120" t="s">
        <v>76</v>
      </c>
      <c r="G458" s="120" t="s">
        <v>76</v>
      </c>
      <c r="H458" s="120" t="s">
        <v>76</v>
      </c>
      <c r="I458" s="120" t="s">
        <v>76</v>
      </c>
      <c r="J458" s="120" t="s">
        <v>86</v>
      </c>
      <c r="K458" s="120" t="s">
        <v>82</v>
      </c>
    </row>
    <row r="459" spans="1:11" x14ac:dyDescent="0.25">
      <c r="A459" s="120" t="s">
        <v>1033</v>
      </c>
      <c r="B459" s="120" t="s">
        <v>1034</v>
      </c>
      <c r="C459" s="120" t="s">
        <v>199</v>
      </c>
      <c r="D459" s="120" t="s">
        <v>274</v>
      </c>
      <c r="E459" s="120" t="s">
        <v>51</v>
      </c>
      <c r="F459" s="120" t="s">
        <v>76</v>
      </c>
      <c r="G459" s="120" t="s">
        <v>76</v>
      </c>
      <c r="H459" s="120" t="s">
        <v>76</v>
      </c>
      <c r="I459" s="120" t="s">
        <v>76</v>
      </c>
      <c r="J459" s="120" t="s">
        <v>96</v>
      </c>
      <c r="K459" s="120" t="s">
        <v>82</v>
      </c>
    </row>
    <row r="460" spans="1:11" x14ac:dyDescent="0.25">
      <c r="A460" s="120" t="s">
        <v>1035</v>
      </c>
      <c r="B460" s="120" t="s">
        <v>1036</v>
      </c>
      <c r="C460" s="120" t="s">
        <v>199</v>
      </c>
      <c r="D460" s="120" t="s">
        <v>274</v>
      </c>
      <c r="E460" s="120" t="s">
        <v>51</v>
      </c>
      <c r="F460" s="120" t="s">
        <v>76</v>
      </c>
      <c r="G460" s="120" t="s">
        <v>76</v>
      </c>
      <c r="H460" s="120" t="s">
        <v>76</v>
      </c>
      <c r="I460" s="120" t="s">
        <v>76</v>
      </c>
      <c r="J460" s="120" t="s">
        <v>86</v>
      </c>
      <c r="K460" s="120" t="s">
        <v>82</v>
      </c>
    </row>
    <row r="461" spans="1:11" x14ac:dyDescent="0.25">
      <c r="A461" s="120" t="s">
        <v>1037</v>
      </c>
      <c r="B461" s="120" t="s">
        <v>1038</v>
      </c>
      <c r="C461" s="120" t="s">
        <v>199</v>
      </c>
      <c r="D461" s="120" t="s">
        <v>274</v>
      </c>
      <c r="E461" s="120" t="s">
        <v>51</v>
      </c>
      <c r="F461" s="120" t="s">
        <v>76</v>
      </c>
      <c r="G461" s="120" t="s">
        <v>76</v>
      </c>
      <c r="H461" s="120" t="s">
        <v>76</v>
      </c>
      <c r="I461" s="120" t="s">
        <v>76</v>
      </c>
      <c r="J461" s="120" t="s">
        <v>184</v>
      </c>
      <c r="K461" s="120" t="s">
        <v>82</v>
      </c>
    </row>
    <row r="462" spans="1:11" x14ac:dyDescent="0.25">
      <c r="A462" s="120" t="s">
        <v>1039</v>
      </c>
      <c r="B462" s="120" t="s">
        <v>1040</v>
      </c>
      <c r="C462" s="120" t="s">
        <v>199</v>
      </c>
      <c r="D462" s="120" t="s">
        <v>274</v>
      </c>
      <c r="E462" s="120" t="s">
        <v>51</v>
      </c>
      <c r="F462" s="120" t="s">
        <v>76</v>
      </c>
      <c r="G462" s="120" t="s">
        <v>76</v>
      </c>
      <c r="H462" s="120" t="s">
        <v>76</v>
      </c>
      <c r="I462" s="120" t="s">
        <v>76</v>
      </c>
      <c r="J462" s="120" t="s">
        <v>269</v>
      </c>
      <c r="K462" s="120" t="s">
        <v>185</v>
      </c>
    </row>
    <row r="463" spans="1:11" x14ac:dyDescent="0.25">
      <c r="A463" s="120" t="s">
        <v>1041</v>
      </c>
      <c r="B463" s="120" t="s">
        <v>1042</v>
      </c>
      <c r="C463" s="120" t="s">
        <v>199</v>
      </c>
      <c r="D463" s="120" t="s">
        <v>274</v>
      </c>
      <c r="E463" s="120" t="s">
        <v>51</v>
      </c>
      <c r="F463" s="120" t="s">
        <v>76</v>
      </c>
      <c r="G463" s="120" t="s">
        <v>76</v>
      </c>
      <c r="H463" s="120" t="s">
        <v>76</v>
      </c>
      <c r="I463" s="120" t="s">
        <v>76</v>
      </c>
      <c r="J463" s="120" t="s">
        <v>86</v>
      </c>
      <c r="K463" s="120" t="s">
        <v>185</v>
      </c>
    </row>
    <row r="464" spans="1:11" x14ac:dyDescent="0.25">
      <c r="A464" s="120" t="s">
        <v>1043</v>
      </c>
      <c r="B464" s="120" t="s">
        <v>1044</v>
      </c>
      <c r="C464" s="120" t="s">
        <v>199</v>
      </c>
      <c r="D464" s="120" t="s">
        <v>274</v>
      </c>
      <c r="E464" s="120" t="s">
        <v>51</v>
      </c>
      <c r="F464" s="120" t="s">
        <v>76</v>
      </c>
      <c r="G464" s="120" t="s">
        <v>76</v>
      </c>
      <c r="H464" s="120" t="s">
        <v>76</v>
      </c>
      <c r="I464" s="120" t="s">
        <v>76</v>
      </c>
      <c r="J464" s="120" t="s">
        <v>86</v>
      </c>
      <c r="K464" s="120" t="s">
        <v>82</v>
      </c>
    </row>
    <row r="465" spans="1:11" x14ac:dyDescent="0.25">
      <c r="A465" s="120" t="s">
        <v>1045</v>
      </c>
      <c r="B465" s="120" t="s">
        <v>1046</v>
      </c>
      <c r="C465" s="120" t="s">
        <v>199</v>
      </c>
      <c r="D465" s="120" t="s">
        <v>274</v>
      </c>
      <c r="E465" s="120" t="s">
        <v>51</v>
      </c>
      <c r="F465" s="120" t="s">
        <v>76</v>
      </c>
      <c r="G465" s="120" t="s">
        <v>76</v>
      </c>
      <c r="H465" s="120" t="s">
        <v>76</v>
      </c>
      <c r="I465" s="120" t="s">
        <v>76</v>
      </c>
      <c r="J465" s="120" t="s">
        <v>184</v>
      </c>
      <c r="K465" s="120" t="s">
        <v>82</v>
      </c>
    </row>
    <row r="466" spans="1:11" x14ac:dyDescent="0.25">
      <c r="A466" s="120" t="s">
        <v>1047</v>
      </c>
      <c r="B466" s="120" t="s">
        <v>1048</v>
      </c>
      <c r="C466" s="120" t="s">
        <v>199</v>
      </c>
      <c r="D466" s="120" t="s">
        <v>274</v>
      </c>
      <c r="E466" s="120" t="s">
        <v>51</v>
      </c>
      <c r="F466" s="120" t="s">
        <v>76</v>
      </c>
      <c r="G466" s="120" t="s">
        <v>76</v>
      </c>
      <c r="H466" s="120" t="s">
        <v>76</v>
      </c>
      <c r="I466" s="120" t="s">
        <v>76</v>
      </c>
      <c r="J466" s="120" t="s">
        <v>184</v>
      </c>
      <c r="K466" s="120" t="s">
        <v>82</v>
      </c>
    </row>
    <row r="467" spans="1:11" x14ac:dyDescent="0.25">
      <c r="A467" s="120" t="s">
        <v>1049</v>
      </c>
      <c r="B467" s="120" t="s">
        <v>1050</v>
      </c>
      <c r="C467" s="120" t="s">
        <v>177</v>
      </c>
      <c r="D467" s="120" t="s">
        <v>178</v>
      </c>
      <c r="E467" s="120" t="s">
        <v>51</v>
      </c>
      <c r="F467" s="120" t="s">
        <v>76</v>
      </c>
      <c r="G467" s="120" t="s">
        <v>76</v>
      </c>
      <c r="H467" s="120" t="s">
        <v>76</v>
      </c>
      <c r="I467" s="120" t="s">
        <v>76</v>
      </c>
      <c r="J467" s="120" t="s">
        <v>364</v>
      </c>
      <c r="K467" s="120" t="s">
        <v>82</v>
      </c>
    </row>
    <row r="468" spans="1:11" x14ac:dyDescent="0.25">
      <c r="A468" s="120" t="s">
        <v>1051</v>
      </c>
      <c r="B468" s="120" t="s">
        <v>1052</v>
      </c>
      <c r="C468" s="120" t="s">
        <v>177</v>
      </c>
      <c r="D468" s="120" t="s">
        <v>178</v>
      </c>
      <c r="E468" s="120" t="s">
        <v>51</v>
      </c>
      <c r="F468" s="120" t="s">
        <v>76</v>
      </c>
      <c r="G468" s="120" t="s">
        <v>76</v>
      </c>
      <c r="H468" s="120" t="s">
        <v>76</v>
      </c>
      <c r="I468" s="120" t="s">
        <v>76</v>
      </c>
      <c r="J468" s="120" t="s">
        <v>364</v>
      </c>
      <c r="K468" s="120" t="s">
        <v>82</v>
      </c>
    </row>
    <row r="469" spans="1:11" x14ac:dyDescent="0.25">
      <c r="A469" s="120" t="s">
        <v>1053</v>
      </c>
      <c r="B469" s="120" t="s">
        <v>1054</v>
      </c>
      <c r="C469" s="120" t="s">
        <v>177</v>
      </c>
      <c r="D469" s="120" t="s">
        <v>178</v>
      </c>
      <c r="E469" s="120" t="s">
        <v>51</v>
      </c>
      <c r="F469" s="120" t="s">
        <v>76</v>
      </c>
      <c r="G469" s="120" t="s">
        <v>76</v>
      </c>
      <c r="H469" s="120" t="s">
        <v>76</v>
      </c>
      <c r="I469" s="120" t="s">
        <v>76</v>
      </c>
      <c r="J469" s="120" t="s">
        <v>364</v>
      </c>
      <c r="K469" s="120" t="s">
        <v>82</v>
      </c>
    </row>
    <row r="470" spans="1:11" x14ac:dyDescent="0.25">
      <c r="A470" s="120" t="s">
        <v>1055</v>
      </c>
      <c r="B470" s="120" t="s">
        <v>1056</v>
      </c>
      <c r="C470" s="120" t="s">
        <v>177</v>
      </c>
      <c r="D470" s="120" t="s">
        <v>178</v>
      </c>
      <c r="E470" s="120" t="s">
        <v>51</v>
      </c>
      <c r="F470" s="120" t="s">
        <v>76</v>
      </c>
      <c r="G470" s="120" t="s">
        <v>76</v>
      </c>
      <c r="H470" s="120" t="s">
        <v>76</v>
      </c>
      <c r="I470" s="120" t="s">
        <v>76</v>
      </c>
      <c r="J470" s="120" t="s">
        <v>364</v>
      </c>
      <c r="K470" s="120" t="s">
        <v>82</v>
      </c>
    </row>
    <row r="471" spans="1:11" x14ac:dyDescent="0.25">
      <c r="A471" s="120" t="s">
        <v>1057</v>
      </c>
      <c r="B471" s="120" t="s">
        <v>1058</v>
      </c>
      <c r="C471" s="120" t="s">
        <v>177</v>
      </c>
      <c r="D471" s="120" t="s">
        <v>178</v>
      </c>
      <c r="E471" s="120" t="s">
        <v>51</v>
      </c>
      <c r="F471" s="120" t="s">
        <v>76</v>
      </c>
      <c r="G471" s="120" t="s">
        <v>76</v>
      </c>
      <c r="H471" s="120" t="s">
        <v>76</v>
      </c>
      <c r="I471" s="120" t="s">
        <v>76</v>
      </c>
      <c r="J471" s="120" t="s">
        <v>364</v>
      </c>
      <c r="K471" s="120" t="s">
        <v>82</v>
      </c>
    </row>
    <row r="472" spans="1:11" x14ac:dyDescent="0.25">
      <c r="A472" s="120" t="s">
        <v>1059</v>
      </c>
      <c r="B472" s="120" t="s">
        <v>1060</v>
      </c>
      <c r="C472" s="120" t="s">
        <v>177</v>
      </c>
      <c r="D472" s="120" t="s">
        <v>178</v>
      </c>
      <c r="E472" s="120" t="s">
        <v>51</v>
      </c>
      <c r="F472" s="120" t="s">
        <v>76</v>
      </c>
      <c r="G472" s="120" t="s">
        <v>76</v>
      </c>
      <c r="H472" s="120" t="s">
        <v>76</v>
      </c>
      <c r="I472" s="120" t="s">
        <v>76</v>
      </c>
      <c r="J472" s="120" t="s">
        <v>364</v>
      </c>
      <c r="K472" s="120" t="s">
        <v>82</v>
      </c>
    </row>
    <row r="473" spans="1:11" x14ac:dyDescent="0.25">
      <c r="A473" s="120" t="s">
        <v>1061</v>
      </c>
      <c r="B473" s="120" t="s">
        <v>1062</v>
      </c>
      <c r="C473" s="120" t="s">
        <v>177</v>
      </c>
      <c r="D473" s="120" t="s">
        <v>178</v>
      </c>
      <c r="E473" s="120" t="s">
        <v>51</v>
      </c>
      <c r="F473" s="120" t="s">
        <v>76</v>
      </c>
      <c r="G473" s="120" t="s">
        <v>76</v>
      </c>
      <c r="H473" s="120" t="s">
        <v>76</v>
      </c>
      <c r="I473" s="120" t="s">
        <v>76</v>
      </c>
      <c r="J473" s="120" t="s">
        <v>364</v>
      </c>
      <c r="K473" s="120" t="s">
        <v>82</v>
      </c>
    </row>
    <row r="474" spans="1:11" x14ac:dyDescent="0.25">
      <c r="A474" s="120" t="s">
        <v>1063</v>
      </c>
      <c r="B474" s="120" t="s">
        <v>1064</v>
      </c>
      <c r="C474" s="120" t="s">
        <v>85</v>
      </c>
      <c r="D474" s="120" t="s">
        <v>23</v>
      </c>
      <c r="E474" s="120" t="s">
        <v>51</v>
      </c>
      <c r="F474" s="120" t="s">
        <v>76</v>
      </c>
      <c r="G474" s="120" t="s">
        <v>76</v>
      </c>
      <c r="H474" s="120" t="s">
        <v>76</v>
      </c>
      <c r="I474" s="120" t="s">
        <v>76</v>
      </c>
      <c r="J474" s="120" t="s">
        <v>166</v>
      </c>
      <c r="K474" s="120" t="s">
        <v>82</v>
      </c>
    </row>
    <row r="475" spans="1:11" x14ac:dyDescent="0.25">
      <c r="A475" s="120" t="s">
        <v>1065</v>
      </c>
      <c r="B475" s="120" t="s">
        <v>22</v>
      </c>
      <c r="C475" s="120" t="s">
        <v>85</v>
      </c>
      <c r="D475" s="120" t="s">
        <v>23</v>
      </c>
      <c r="E475" s="120" t="s">
        <v>51</v>
      </c>
      <c r="F475" s="120" t="s">
        <v>76</v>
      </c>
      <c r="G475" s="120" t="s">
        <v>76</v>
      </c>
      <c r="H475" s="120" t="s">
        <v>76</v>
      </c>
      <c r="I475" s="120" t="s">
        <v>76</v>
      </c>
      <c r="J475" s="120" t="s">
        <v>166</v>
      </c>
      <c r="K475" s="120" t="s">
        <v>82</v>
      </c>
    </row>
    <row r="476" spans="1:11" x14ac:dyDescent="0.25">
      <c r="A476" s="120" t="s">
        <v>1066</v>
      </c>
      <c r="B476" s="120" t="s">
        <v>468</v>
      </c>
      <c r="C476" s="120" t="s">
        <v>85</v>
      </c>
      <c r="D476" s="120" t="s">
        <v>23</v>
      </c>
      <c r="E476" s="120" t="s">
        <v>51</v>
      </c>
      <c r="F476" s="120" t="s">
        <v>76</v>
      </c>
      <c r="G476" s="120" t="s">
        <v>76</v>
      </c>
      <c r="H476" s="120" t="s">
        <v>76</v>
      </c>
      <c r="I476" s="120" t="s">
        <v>76</v>
      </c>
      <c r="J476" s="120" t="s">
        <v>166</v>
      </c>
      <c r="K476" s="120" t="s">
        <v>82</v>
      </c>
    </row>
    <row r="477" spans="1:11" x14ac:dyDescent="0.25">
      <c r="A477" s="120" t="s">
        <v>1067</v>
      </c>
      <c r="B477" s="120" t="s">
        <v>1068</v>
      </c>
      <c r="C477" s="120" t="s">
        <v>85</v>
      </c>
      <c r="D477" s="120" t="s">
        <v>23</v>
      </c>
      <c r="E477" s="120" t="s">
        <v>51</v>
      </c>
      <c r="F477" s="120" t="s">
        <v>76</v>
      </c>
      <c r="G477" s="120" t="s">
        <v>76</v>
      </c>
      <c r="H477" s="120" t="s">
        <v>76</v>
      </c>
      <c r="I477" s="120" t="s">
        <v>76</v>
      </c>
      <c r="J477" s="120" t="s">
        <v>261</v>
      </c>
      <c r="K477" s="120" t="s">
        <v>82</v>
      </c>
    </row>
    <row r="478" spans="1:11" x14ac:dyDescent="0.25">
      <c r="A478" s="120" t="s">
        <v>1069</v>
      </c>
      <c r="B478" s="120" t="s">
        <v>1070</v>
      </c>
      <c r="C478" s="120" t="s">
        <v>85</v>
      </c>
      <c r="D478" s="120" t="s">
        <v>23</v>
      </c>
      <c r="E478" s="120" t="s">
        <v>51</v>
      </c>
      <c r="F478" s="120" t="s">
        <v>76</v>
      </c>
      <c r="G478" s="120" t="s">
        <v>76</v>
      </c>
      <c r="H478" s="120" t="s">
        <v>76</v>
      </c>
      <c r="I478" s="120" t="s">
        <v>76</v>
      </c>
      <c r="J478" s="120" t="s">
        <v>166</v>
      </c>
      <c r="K478" s="120" t="s">
        <v>82</v>
      </c>
    </row>
    <row r="479" spans="1:11" x14ac:dyDescent="0.25">
      <c r="A479" s="120" t="s">
        <v>1071</v>
      </c>
      <c r="B479" s="120" t="s">
        <v>1072</v>
      </c>
      <c r="C479" s="120" t="s">
        <v>85</v>
      </c>
      <c r="D479" s="120" t="s">
        <v>23</v>
      </c>
      <c r="E479" s="120" t="s">
        <v>51</v>
      </c>
      <c r="F479" s="120" t="s">
        <v>76</v>
      </c>
      <c r="G479" s="120" t="s">
        <v>76</v>
      </c>
      <c r="H479" s="120" t="s">
        <v>76</v>
      </c>
      <c r="I479" s="120" t="s">
        <v>76</v>
      </c>
      <c r="J479" s="120" t="s">
        <v>166</v>
      </c>
      <c r="K479" s="120" t="s">
        <v>82</v>
      </c>
    </row>
    <row r="480" spans="1:11" x14ac:dyDescent="0.25">
      <c r="A480" s="120" t="s">
        <v>1073</v>
      </c>
      <c r="B480" s="120" t="s">
        <v>1074</v>
      </c>
      <c r="C480" s="120" t="s">
        <v>85</v>
      </c>
      <c r="D480" s="120" t="s">
        <v>23</v>
      </c>
      <c r="E480" s="120" t="s">
        <v>51</v>
      </c>
      <c r="F480" s="120" t="s">
        <v>76</v>
      </c>
      <c r="G480" s="120" t="s">
        <v>76</v>
      </c>
      <c r="H480" s="120" t="s">
        <v>76</v>
      </c>
      <c r="I480" s="120" t="s">
        <v>76</v>
      </c>
      <c r="J480" s="120" t="s">
        <v>166</v>
      </c>
      <c r="K480" s="120" t="s">
        <v>82</v>
      </c>
    </row>
    <row r="481" spans="1:11" x14ac:dyDescent="0.25">
      <c r="A481" s="120" t="s">
        <v>1075</v>
      </c>
      <c r="B481" s="120" t="s">
        <v>1076</v>
      </c>
      <c r="C481" s="120" t="s">
        <v>85</v>
      </c>
      <c r="D481" s="120" t="s">
        <v>23</v>
      </c>
      <c r="E481" s="120" t="s">
        <v>51</v>
      </c>
      <c r="F481" s="120" t="s">
        <v>76</v>
      </c>
      <c r="G481" s="120" t="s">
        <v>76</v>
      </c>
      <c r="H481" s="120" t="s">
        <v>76</v>
      </c>
      <c r="I481" s="120" t="s">
        <v>76</v>
      </c>
      <c r="J481" s="120" t="s">
        <v>166</v>
      </c>
      <c r="K481" s="120" t="s">
        <v>82</v>
      </c>
    </row>
    <row r="482" spans="1:11" x14ac:dyDescent="0.25">
      <c r="A482" s="120" t="s">
        <v>1077</v>
      </c>
      <c r="B482" s="120" t="s">
        <v>1078</v>
      </c>
      <c r="C482" s="120" t="s">
        <v>85</v>
      </c>
      <c r="D482" s="120" t="s">
        <v>23</v>
      </c>
      <c r="E482" s="120" t="s">
        <v>51</v>
      </c>
      <c r="F482" s="120" t="s">
        <v>76</v>
      </c>
      <c r="G482" s="120" t="s">
        <v>76</v>
      </c>
      <c r="H482" s="120" t="s">
        <v>76</v>
      </c>
      <c r="I482" s="120" t="s">
        <v>76</v>
      </c>
      <c r="J482" s="120" t="s">
        <v>166</v>
      </c>
      <c r="K482" s="120" t="s">
        <v>82</v>
      </c>
    </row>
    <row r="483" spans="1:11" x14ac:dyDescent="0.25">
      <c r="A483" s="120" t="s">
        <v>1079</v>
      </c>
      <c r="B483" s="120" t="s">
        <v>1080</v>
      </c>
      <c r="C483" s="120" t="s">
        <v>85</v>
      </c>
      <c r="D483" s="120" t="s">
        <v>23</v>
      </c>
      <c r="E483" s="120" t="s">
        <v>51</v>
      </c>
      <c r="F483" s="120" t="s">
        <v>76</v>
      </c>
      <c r="G483" s="120" t="s">
        <v>76</v>
      </c>
      <c r="H483" s="120" t="s">
        <v>76</v>
      </c>
      <c r="I483" s="120" t="s">
        <v>76</v>
      </c>
      <c r="J483" s="120" t="s">
        <v>166</v>
      </c>
      <c r="K483" s="120" t="s">
        <v>82</v>
      </c>
    </row>
    <row r="484" spans="1:11" x14ac:dyDescent="0.25">
      <c r="A484" s="120" t="s">
        <v>1081</v>
      </c>
      <c r="B484" s="120" t="s">
        <v>1082</v>
      </c>
      <c r="C484" s="120" t="s">
        <v>85</v>
      </c>
      <c r="D484" s="120" t="s">
        <v>23</v>
      </c>
      <c r="E484" s="120" t="s">
        <v>51</v>
      </c>
      <c r="F484" s="120" t="s">
        <v>76</v>
      </c>
      <c r="G484" s="120" t="s">
        <v>76</v>
      </c>
      <c r="H484" s="120" t="s">
        <v>76</v>
      </c>
      <c r="I484" s="120" t="s">
        <v>76</v>
      </c>
      <c r="J484" s="120" t="s">
        <v>89</v>
      </c>
      <c r="K484" s="120" t="s">
        <v>82</v>
      </c>
    </row>
    <row r="485" spans="1:11" x14ac:dyDescent="0.25">
      <c r="A485" s="120" t="s">
        <v>1083</v>
      </c>
      <c r="B485" s="120" t="s">
        <v>1084</v>
      </c>
      <c r="C485" s="120" t="s">
        <v>85</v>
      </c>
      <c r="D485" s="120" t="s">
        <v>23</v>
      </c>
      <c r="E485" s="120" t="s">
        <v>51</v>
      </c>
      <c r="F485" s="120" t="s">
        <v>76</v>
      </c>
      <c r="G485" s="120" t="s">
        <v>76</v>
      </c>
      <c r="H485" s="120" t="s">
        <v>76</v>
      </c>
      <c r="I485" s="120" t="s">
        <v>76</v>
      </c>
      <c r="J485" s="120" t="s">
        <v>89</v>
      </c>
      <c r="K485" s="120" t="s">
        <v>82</v>
      </c>
    </row>
    <row r="486" spans="1:11" x14ac:dyDescent="0.25">
      <c r="A486" s="120" t="s">
        <v>1085</v>
      </c>
      <c r="B486" s="120" t="s">
        <v>1086</v>
      </c>
      <c r="C486" s="120" t="s">
        <v>85</v>
      </c>
      <c r="D486" s="120" t="s">
        <v>23</v>
      </c>
      <c r="E486" s="120" t="s">
        <v>51</v>
      </c>
      <c r="F486" s="120" t="s">
        <v>76</v>
      </c>
      <c r="G486" s="120" t="s">
        <v>76</v>
      </c>
      <c r="H486" s="120" t="s">
        <v>76</v>
      </c>
      <c r="I486" s="120" t="s">
        <v>76</v>
      </c>
      <c r="J486" s="120" t="s">
        <v>86</v>
      </c>
      <c r="K486" s="120" t="s">
        <v>185</v>
      </c>
    </row>
    <row r="487" spans="1:11" x14ac:dyDescent="0.25">
      <c r="A487" s="120" t="s">
        <v>1087</v>
      </c>
      <c r="B487" s="120" t="s">
        <v>1088</v>
      </c>
      <c r="C487" s="120" t="s">
        <v>85</v>
      </c>
      <c r="D487" s="120" t="s">
        <v>23</v>
      </c>
      <c r="E487" s="120" t="s">
        <v>51</v>
      </c>
      <c r="F487" s="120" t="s">
        <v>76</v>
      </c>
      <c r="G487" s="120" t="s">
        <v>76</v>
      </c>
      <c r="H487" s="120" t="s">
        <v>76</v>
      </c>
      <c r="I487" s="120" t="s">
        <v>76</v>
      </c>
      <c r="J487" s="120" t="s">
        <v>252</v>
      </c>
      <c r="K487" s="120" t="s">
        <v>82</v>
      </c>
    </row>
    <row r="488" spans="1:11" x14ac:dyDescent="0.25">
      <c r="A488" s="120" t="s">
        <v>1089</v>
      </c>
      <c r="B488" s="120" t="s">
        <v>1090</v>
      </c>
      <c r="C488" s="120" t="s">
        <v>85</v>
      </c>
      <c r="D488" s="120" t="s">
        <v>23</v>
      </c>
      <c r="E488" s="120" t="s">
        <v>51</v>
      </c>
      <c r="F488" s="120" t="s">
        <v>76</v>
      </c>
      <c r="G488" s="120" t="s">
        <v>76</v>
      </c>
      <c r="H488" s="120" t="s">
        <v>76</v>
      </c>
      <c r="I488" s="120" t="s">
        <v>76</v>
      </c>
      <c r="J488" s="120" t="s">
        <v>1091</v>
      </c>
      <c r="K488" s="120" t="s">
        <v>82</v>
      </c>
    </row>
    <row r="489" spans="1:11" x14ac:dyDescent="0.25">
      <c r="A489" s="120" t="s">
        <v>1092</v>
      </c>
      <c r="B489" s="120" t="s">
        <v>1093</v>
      </c>
      <c r="C489" s="120" t="s">
        <v>85</v>
      </c>
      <c r="D489" s="120" t="s">
        <v>23</v>
      </c>
      <c r="E489" s="120" t="s">
        <v>51</v>
      </c>
      <c r="F489" s="120" t="s">
        <v>76</v>
      </c>
      <c r="G489" s="120" t="s">
        <v>76</v>
      </c>
      <c r="H489" s="120" t="s">
        <v>76</v>
      </c>
      <c r="I489" s="120" t="s">
        <v>76</v>
      </c>
      <c r="J489" s="120" t="s">
        <v>86</v>
      </c>
      <c r="K489" s="120" t="s">
        <v>185</v>
      </c>
    </row>
    <row r="490" spans="1:11" x14ac:dyDescent="0.25">
      <c r="A490" s="120" t="s">
        <v>1094</v>
      </c>
      <c r="B490" s="120" t="s">
        <v>1095</v>
      </c>
      <c r="C490" s="120" t="s">
        <v>85</v>
      </c>
      <c r="D490" s="120" t="s">
        <v>23</v>
      </c>
      <c r="E490" s="120" t="s">
        <v>51</v>
      </c>
      <c r="F490" s="120" t="s">
        <v>76</v>
      </c>
      <c r="G490" s="120" t="s">
        <v>76</v>
      </c>
      <c r="H490" s="120" t="s">
        <v>76</v>
      </c>
      <c r="I490" s="120" t="s">
        <v>76</v>
      </c>
      <c r="J490" s="120" t="s">
        <v>269</v>
      </c>
      <c r="K490" s="120" t="s">
        <v>185</v>
      </c>
    </row>
    <row r="491" spans="1:11" x14ac:dyDescent="0.25">
      <c r="A491" s="120" t="s">
        <v>1096</v>
      </c>
      <c r="B491" s="120" t="s">
        <v>1097</v>
      </c>
      <c r="C491" s="120" t="s">
        <v>85</v>
      </c>
      <c r="D491" s="120" t="s">
        <v>23</v>
      </c>
      <c r="E491" s="120" t="s">
        <v>51</v>
      </c>
      <c r="F491" s="120" t="s">
        <v>76</v>
      </c>
      <c r="G491" s="120" t="s">
        <v>76</v>
      </c>
      <c r="H491" s="120" t="s">
        <v>76</v>
      </c>
      <c r="I491" s="120" t="s">
        <v>76</v>
      </c>
      <c r="J491" s="120" t="s">
        <v>86</v>
      </c>
      <c r="K491" s="120" t="s">
        <v>82</v>
      </c>
    </row>
    <row r="492" spans="1:11" x14ac:dyDescent="0.25">
      <c r="A492" s="120" t="s">
        <v>1098</v>
      </c>
      <c r="B492" s="120" t="s">
        <v>1099</v>
      </c>
      <c r="C492" s="120" t="s">
        <v>85</v>
      </c>
      <c r="D492" s="120" t="s">
        <v>23</v>
      </c>
      <c r="E492" s="120" t="s">
        <v>51</v>
      </c>
      <c r="F492" s="120" t="s">
        <v>76</v>
      </c>
      <c r="G492" s="120" t="s">
        <v>76</v>
      </c>
      <c r="H492" s="120" t="s">
        <v>76</v>
      </c>
      <c r="I492" s="120" t="s">
        <v>76</v>
      </c>
      <c r="J492" s="120" t="s">
        <v>86</v>
      </c>
      <c r="K492" s="120" t="s">
        <v>82</v>
      </c>
    </row>
    <row r="493" spans="1:11" x14ac:dyDescent="0.25">
      <c r="A493" s="120" t="s">
        <v>1100</v>
      </c>
      <c r="B493" s="120" t="s">
        <v>1101</v>
      </c>
      <c r="C493" s="120" t="s">
        <v>85</v>
      </c>
      <c r="D493" s="120" t="s">
        <v>23</v>
      </c>
      <c r="E493" s="120" t="s">
        <v>51</v>
      </c>
      <c r="F493" s="120" t="s">
        <v>76</v>
      </c>
      <c r="G493" s="120" t="s">
        <v>76</v>
      </c>
      <c r="H493" s="120" t="s">
        <v>76</v>
      </c>
      <c r="I493" s="120" t="s">
        <v>76</v>
      </c>
      <c r="J493" s="120" t="s">
        <v>86</v>
      </c>
      <c r="K493" s="120" t="s">
        <v>82</v>
      </c>
    </row>
    <row r="494" spans="1:11" x14ac:dyDescent="0.25">
      <c r="A494" s="120" t="s">
        <v>1102</v>
      </c>
      <c r="B494" s="120" t="s">
        <v>1103</v>
      </c>
      <c r="C494" s="120" t="s">
        <v>85</v>
      </c>
      <c r="D494" s="120" t="s">
        <v>23</v>
      </c>
      <c r="E494" s="120" t="s">
        <v>51</v>
      </c>
      <c r="F494" s="120" t="s">
        <v>76</v>
      </c>
      <c r="G494" s="120" t="s">
        <v>76</v>
      </c>
      <c r="H494" s="120" t="s">
        <v>76</v>
      </c>
      <c r="I494" s="120" t="s">
        <v>76</v>
      </c>
      <c r="J494" s="120" t="s">
        <v>89</v>
      </c>
      <c r="K494" s="120" t="s">
        <v>82</v>
      </c>
    </row>
    <row r="495" spans="1:11" x14ac:dyDescent="0.25">
      <c r="A495" s="120" t="s">
        <v>1104</v>
      </c>
      <c r="B495" s="120" t="s">
        <v>1105</v>
      </c>
      <c r="C495" s="120" t="s">
        <v>85</v>
      </c>
      <c r="D495" s="120" t="s">
        <v>23</v>
      </c>
      <c r="E495" s="120" t="s">
        <v>51</v>
      </c>
      <c r="F495" s="120" t="s">
        <v>76</v>
      </c>
      <c r="G495" s="120" t="s">
        <v>76</v>
      </c>
      <c r="H495" s="120" t="s">
        <v>76</v>
      </c>
      <c r="I495" s="120" t="s">
        <v>76</v>
      </c>
      <c r="J495" s="120" t="s">
        <v>89</v>
      </c>
      <c r="K495" s="120" t="s">
        <v>185</v>
      </c>
    </row>
    <row r="496" spans="1:11" x14ac:dyDescent="0.25">
      <c r="A496" s="120" t="s">
        <v>1106</v>
      </c>
      <c r="B496" s="120" t="s">
        <v>1107</v>
      </c>
      <c r="C496" s="120" t="s">
        <v>85</v>
      </c>
      <c r="D496" s="120" t="s">
        <v>23</v>
      </c>
      <c r="E496" s="120" t="s">
        <v>51</v>
      </c>
      <c r="F496" s="120" t="s">
        <v>76</v>
      </c>
      <c r="G496" s="120" t="s">
        <v>76</v>
      </c>
      <c r="H496" s="120" t="s">
        <v>76</v>
      </c>
      <c r="I496" s="120" t="s">
        <v>76</v>
      </c>
      <c r="J496" s="120" t="s">
        <v>86</v>
      </c>
      <c r="K496" s="120" t="s">
        <v>82</v>
      </c>
    </row>
    <row r="497" spans="1:11" x14ac:dyDescent="0.25">
      <c r="A497" s="120" t="s">
        <v>1108</v>
      </c>
      <c r="B497" s="120" t="s">
        <v>1109</v>
      </c>
      <c r="C497" s="120" t="s">
        <v>85</v>
      </c>
      <c r="D497" s="120" t="s">
        <v>23</v>
      </c>
      <c r="E497" s="120" t="s">
        <v>51</v>
      </c>
      <c r="F497" s="120" t="s">
        <v>76</v>
      </c>
      <c r="G497" s="120" t="s">
        <v>76</v>
      </c>
      <c r="H497" s="120" t="s">
        <v>76</v>
      </c>
      <c r="I497" s="120" t="s">
        <v>76</v>
      </c>
      <c r="J497" s="120" t="s">
        <v>86</v>
      </c>
      <c r="K497" s="120" t="s">
        <v>185</v>
      </c>
    </row>
    <row r="498" spans="1:11" x14ac:dyDescent="0.25">
      <c r="A498" s="120" t="s">
        <v>1110</v>
      </c>
      <c r="B498" s="120" t="s">
        <v>1111</v>
      </c>
      <c r="C498" s="120" t="s">
        <v>85</v>
      </c>
      <c r="D498" s="120" t="s">
        <v>23</v>
      </c>
      <c r="E498" s="120" t="s">
        <v>51</v>
      </c>
      <c r="F498" s="120" t="s">
        <v>76</v>
      </c>
      <c r="G498" s="120" t="s">
        <v>76</v>
      </c>
      <c r="H498" s="120" t="s">
        <v>76</v>
      </c>
      <c r="I498" s="120" t="s">
        <v>76</v>
      </c>
      <c r="J498" s="120" t="s">
        <v>269</v>
      </c>
      <c r="K498" s="120" t="s">
        <v>185</v>
      </c>
    </row>
    <row r="499" spans="1:11" x14ac:dyDescent="0.25">
      <c r="A499" s="120" t="s">
        <v>1112</v>
      </c>
      <c r="B499" s="120" t="s">
        <v>610</v>
      </c>
      <c r="C499" s="120" t="s">
        <v>85</v>
      </c>
      <c r="D499" s="120" t="s">
        <v>23</v>
      </c>
      <c r="E499" s="120" t="s">
        <v>51</v>
      </c>
      <c r="F499" s="120" t="s">
        <v>76</v>
      </c>
      <c r="G499" s="120" t="s">
        <v>76</v>
      </c>
      <c r="H499" s="120" t="s">
        <v>76</v>
      </c>
      <c r="I499" s="120" t="s">
        <v>76</v>
      </c>
      <c r="J499" s="120" t="s">
        <v>89</v>
      </c>
      <c r="K499" s="120" t="s">
        <v>185</v>
      </c>
    </row>
    <row r="500" spans="1:11" x14ac:dyDescent="0.25">
      <c r="A500" s="120" t="s">
        <v>1113</v>
      </c>
      <c r="B500" s="120" t="s">
        <v>1114</v>
      </c>
      <c r="C500" s="120" t="s">
        <v>85</v>
      </c>
      <c r="D500" s="120" t="s">
        <v>23</v>
      </c>
      <c r="E500" s="120" t="s">
        <v>51</v>
      </c>
      <c r="F500" s="120" t="s">
        <v>76</v>
      </c>
      <c r="G500" s="120" t="s">
        <v>76</v>
      </c>
      <c r="H500" s="120" t="s">
        <v>76</v>
      </c>
      <c r="I500" s="120" t="s">
        <v>76</v>
      </c>
      <c r="J500" s="120" t="s">
        <v>86</v>
      </c>
      <c r="K500" s="120" t="s">
        <v>82</v>
      </c>
    </row>
    <row r="501" spans="1:11" x14ac:dyDescent="0.25">
      <c r="A501" s="120" t="s">
        <v>1115</v>
      </c>
      <c r="B501" s="120" t="s">
        <v>1116</v>
      </c>
      <c r="C501" s="120" t="s">
        <v>85</v>
      </c>
      <c r="D501" s="120" t="s">
        <v>23</v>
      </c>
      <c r="E501" s="120" t="s">
        <v>51</v>
      </c>
      <c r="F501" s="120" t="s">
        <v>76</v>
      </c>
      <c r="G501" s="120" t="s">
        <v>76</v>
      </c>
      <c r="H501" s="120" t="s">
        <v>76</v>
      </c>
      <c r="I501" s="120" t="s">
        <v>76</v>
      </c>
      <c r="J501" s="120" t="s">
        <v>89</v>
      </c>
      <c r="K501" s="120" t="s">
        <v>185</v>
      </c>
    </row>
    <row r="502" spans="1:11" x14ac:dyDescent="0.25">
      <c r="A502" s="120" t="s">
        <v>1117</v>
      </c>
      <c r="B502" s="120" t="s">
        <v>1118</v>
      </c>
      <c r="C502" s="120" t="s">
        <v>85</v>
      </c>
      <c r="D502" s="120" t="s">
        <v>23</v>
      </c>
      <c r="E502" s="120" t="s">
        <v>51</v>
      </c>
      <c r="F502" s="120" t="s">
        <v>76</v>
      </c>
      <c r="G502" s="120" t="s">
        <v>76</v>
      </c>
      <c r="H502" s="120" t="s">
        <v>76</v>
      </c>
      <c r="I502" s="120" t="s">
        <v>76</v>
      </c>
      <c r="J502" s="120" t="s">
        <v>89</v>
      </c>
      <c r="K502" s="120" t="s">
        <v>185</v>
      </c>
    </row>
    <row r="503" spans="1:11" x14ac:dyDescent="0.25">
      <c r="A503" s="120" t="s">
        <v>1119</v>
      </c>
      <c r="B503" s="120" t="s">
        <v>1120</v>
      </c>
      <c r="C503" s="120" t="s">
        <v>85</v>
      </c>
      <c r="D503" s="120" t="s">
        <v>23</v>
      </c>
      <c r="E503" s="120" t="s">
        <v>51</v>
      </c>
      <c r="F503" s="120" t="s">
        <v>76</v>
      </c>
      <c r="G503" s="120" t="s">
        <v>76</v>
      </c>
      <c r="H503" s="120" t="s">
        <v>76</v>
      </c>
      <c r="I503" s="120" t="s">
        <v>76</v>
      </c>
      <c r="J503" s="120" t="s">
        <v>89</v>
      </c>
      <c r="K503" s="120" t="s">
        <v>82</v>
      </c>
    </row>
    <row r="504" spans="1:11" x14ac:dyDescent="0.25">
      <c r="A504" s="120" t="s">
        <v>1121</v>
      </c>
      <c r="B504" s="120" t="s">
        <v>1122</v>
      </c>
      <c r="C504" s="120" t="s">
        <v>85</v>
      </c>
      <c r="D504" s="120" t="s">
        <v>23</v>
      </c>
      <c r="E504" s="120" t="s">
        <v>51</v>
      </c>
      <c r="F504" s="120" t="s">
        <v>76</v>
      </c>
      <c r="G504" s="120" t="s">
        <v>76</v>
      </c>
      <c r="H504" s="120" t="s">
        <v>76</v>
      </c>
      <c r="I504" s="120" t="s">
        <v>76</v>
      </c>
      <c r="J504" s="120" t="s">
        <v>89</v>
      </c>
      <c r="K504" s="120" t="s">
        <v>82</v>
      </c>
    </row>
    <row r="505" spans="1:11" x14ac:dyDescent="0.25">
      <c r="A505" s="120" t="s">
        <v>1123</v>
      </c>
      <c r="B505" s="120" t="s">
        <v>1124</v>
      </c>
      <c r="C505" s="120" t="s">
        <v>85</v>
      </c>
      <c r="D505" s="120" t="s">
        <v>23</v>
      </c>
      <c r="E505" s="120" t="s">
        <v>51</v>
      </c>
      <c r="F505" s="120" t="s">
        <v>76</v>
      </c>
      <c r="G505" s="120" t="s">
        <v>76</v>
      </c>
      <c r="H505" s="120" t="s">
        <v>76</v>
      </c>
      <c r="I505" s="120" t="s">
        <v>76</v>
      </c>
      <c r="J505" s="120" t="s">
        <v>86</v>
      </c>
      <c r="K505" s="120" t="s">
        <v>82</v>
      </c>
    </row>
    <row r="506" spans="1:11" x14ac:dyDescent="0.25">
      <c r="A506" s="120" t="s">
        <v>1125</v>
      </c>
      <c r="B506" s="120" t="s">
        <v>1126</v>
      </c>
      <c r="C506" s="120" t="s">
        <v>85</v>
      </c>
      <c r="D506" s="120" t="s">
        <v>23</v>
      </c>
      <c r="E506" s="120" t="s">
        <v>51</v>
      </c>
      <c r="F506" s="120" t="s">
        <v>76</v>
      </c>
      <c r="G506" s="120" t="s">
        <v>76</v>
      </c>
      <c r="H506" s="120" t="s">
        <v>76</v>
      </c>
      <c r="I506" s="120" t="s">
        <v>76</v>
      </c>
      <c r="J506" s="120" t="s">
        <v>89</v>
      </c>
      <c r="K506" s="120" t="s">
        <v>82</v>
      </c>
    </row>
    <row r="507" spans="1:11" x14ac:dyDescent="0.25">
      <c r="A507" s="120" t="s">
        <v>1127</v>
      </c>
      <c r="B507" s="120" t="s">
        <v>1128</v>
      </c>
      <c r="C507" s="120" t="s">
        <v>85</v>
      </c>
      <c r="D507" s="120" t="s">
        <v>23</v>
      </c>
      <c r="E507" s="120" t="s">
        <v>51</v>
      </c>
      <c r="F507" s="120" t="s">
        <v>76</v>
      </c>
      <c r="G507" s="120" t="s">
        <v>76</v>
      </c>
      <c r="H507" s="120" t="s">
        <v>76</v>
      </c>
      <c r="I507" s="120" t="s">
        <v>76</v>
      </c>
      <c r="J507" s="120" t="s">
        <v>86</v>
      </c>
      <c r="K507" s="120" t="s">
        <v>82</v>
      </c>
    </row>
    <row r="508" spans="1:11" x14ac:dyDescent="0.25">
      <c r="A508" s="120" t="s">
        <v>1129</v>
      </c>
      <c r="B508" s="120" t="s">
        <v>1130</v>
      </c>
      <c r="C508" s="120" t="s">
        <v>85</v>
      </c>
      <c r="D508" s="120" t="s">
        <v>23</v>
      </c>
      <c r="E508" s="120" t="s">
        <v>51</v>
      </c>
      <c r="F508" s="120" t="s">
        <v>76</v>
      </c>
      <c r="G508" s="120" t="s">
        <v>76</v>
      </c>
      <c r="H508" s="120" t="s">
        <v>76</v>
      </c>
      <c r="I508" s="120" t="s">
        <v>76</v>
      </c>
      <c r="J508" s="120" t="s">
        <v>86</v>
      </c>
      <c r="K508" s="120" t="s">
        <v>82</v>
      </c>
    </row>
    <row r="509" spans="1:11" x14ac:dyDescent="0.25">
      <c r="A509" s="120" t="s">
        <v>1131</v>
      </c>
      <c r="B509" s="120" t="s">
        <v>1132</v>
      </c>
      <c r="C509" s="120" t="s">
        <v>85</v>
      </c>
      <c r="D509" s="120" t="s">
        <v>23</v>
      </c>
      <c r="E509" s="120" t="s">
        <v>51</v>
      </c>
      <c r="F509" s="120" t="s">
        <v>76</v>
      </c>
      <c r="G509" s="120" t="s">
        <v>76</v>
      </c>
      <c r="H509" s="120" t="s">
        <v>76</v>
      </c>
      <c r="I509" s="120" t="s">
        <v>76</v>
      </c>
      <c r="J509" s="120" t="s">
        <v>81</v>
      </c>
      <c r="K509" s="120" t="s">
        <v>82</v>
      </c>
    </row>
    <row r="510" spans="1:11" x14ac:dyDescent="0.25">
      <c r="A510" s="120" t="s">
        <v>1133</v>
      </c>
      <c r="B510" s="120" t="s">
        <v>1134</v>
      </c>
      <c r="C510" s="120" t="s">
        <v>85</v>
      </c>
      <c r="D510" s="120" t="s">
        <v>23</v>
      </c>
      <c r="E510" s="120" t="s">
        <v>51</v>
      </c>
      <c r="F510" s="120" t="s">
        <v>76</v>
      </c>
      <c r="G510" s="120" t="s">
        <v>76</v>
      </c>
      <c r="H510" s="120" t="s">
        <v>76</v>
      </c>
      <c r="I510" s="120" t="s">
        <v>76</v>
      </c>
      <c r="J510" s="120" t="s">
        <v>89</v>
      </c>
      <c r="K510" s="120" t="s">
        <v>185</v>
      </c>
    </row>
    <row r="511" spans="1:11" x14ac:dyDescent="0.25">
      <c r="A511" s="120" t="s">
        <v>1135</v>
      </c>
      <c r="B511" s="120" t="s">
        <v>539</v>
      </c>
      <c r="C511" s="120" t="s">
        <v>85</v>
      </c>
      <c r="D511" s="120" t="s">
        <v>23</v>
      </c>
      <c r="E511" s="120" t="s">
        <v>51</v>
      </c>
      <c r="F511" s="120" t="s">
        <v>76</v>
      </c>
      <c r="G511" s="120" t="s">
        <v>76</v>
      </c>
      <c r="H511" s="120" t="s">
        <v>76</v>
      </c>
      <c r="I511" s="120" t="s">
        <v>76</v>
      </c>
      <c r="J511" s="120" t="s">
        <v>1091</v>
      </c>
      <c r="K511" s="120" t="s">
        <v>185</v>
      </c>
    </row>
    <row r="512" spans="1:11" x14ac:dyDescent="0.25">
      <c r="A512" s="120" t="s">
        <v>1136</v>
      </c>
      <c r="B512" s="120" t="s">
        <v>1137</v>
      </c>
      <c r="C512" s="120" t="s">
        <v>85</v>
      </c>
      <c r="D512" s="120" t="s">
        <v>23</v>
      </c>
      <c r="E512" s="120" t="s">
        <v>51</v>
      </c>
      <c r="F512" s="120" t="s">
        <v>76</v>
      </c>
      <c r="G512" s="120" t="s">
        <v>76</v>
      </c>
      <c r="H512" s="120" t="s">
        <v>76</v>
      </c>
      <c r="I512" s="120" t="s">
        <v>76</v>
      </c>
      <c r="J512" s="120" t="s">
        <v>86</v>
      </c>
      <c r="K512" s="120" t="s">
        <v>185</v>
      </c>
    </row>
    <row r="513" spans="1:11" x14ac:dyDescent="0.25">
      <c r="A513" s="120" t="s">
        <v>1138</v>
      </c>
      <c r="B513" s="120" t="s">
        <v>1139</v>
      </c>
      <c r="C513" s="120" t="s">
        <v>85</v>
      </c>
      <c r="D513" s="120" t="s">
        <v>23</v>
      </c>
      <c r="E513" s="120" t="s">
        <v>51</v>
      </c>
      <c r="F513" s="120" t="s">
        <v>76</v>
      </c>
      <c r="G513" s="120" t="s">
        <v>76</v>
      </c>
      <c r="H513" s="120" t="s">
        <v>76</v>
      </c>
      <c r="I513" s="120" t="s">
        <v>76</v>
      </c>
      <c r="J513" s="120" t="s">
        <v>86</v>
      </c>
      <c r="K513" s="120" t="s">
        <v>82</v>
      </c>
    </row>
    <row r="514" spans="1:11" x14ac:dyDescent="0.25">
      <c r="A514" s="120" t="s">
        <v>1140</v>
      </c>
      <c r="B514" s="120" t="s">
        <v>1141</v>
      </c>
      <c r="C514" s="120" t="s">
        <v>85</v>
      </c>
      <c r="D514" s="120" t="s">
        <v>23</v>
      </c>
      <c r="E514" s="120" t="s">
        <v>51</v>
      </c>
      <c r="F514" s="120" t="s">
        <v>76</v>
      </c>
      <c r="G514" s="120" t="s">
        <v>76</v>
      </c>
      <c r="H514" s="120" t="s">
        <v>76</v>
      </c>
      <c r="I514" s="120" t="s">
        <v>76</v>
      </c>
      <c r="J514" s="120" t="s">
        <v>86</v>
      </c>
      <c r="K514" s="120" t="s">
        <v>82</v>
      </c>
    </row>
    <row r="515" spans="1:11" x14ac:dyDescent="0.25">
      <c r="A515" s="120" t="s">
        <v>1142</v>
      </c>
      <c r="B515" s="120" t="s">
        <v>1143</v>
      </c>
      <c r="C515" s="120" t="s">
        <v>85</v>
      </c>
      <c r="D515" s="120" t="s">
        <v>23</v>
      </c>
      <c r="E515" s="120" t="s">
        <v>51</v>
      </c>
      <c r="F515" s="120" t="s">
        <v>76</v>
      </c>
      <c r="G515" s="120" t="s">
        <v>76</v>
      </c>
      <c r="H515" s="120" t="s">
        <v>76</v>
      </c>
      <c r="I515" s="120" t="s">
        <v>76</v>
      </c>
      <c r="J515" s="120" t="s">
        <v>89</v>
      </c>
      <c r="K515" s="120" t="s">
        <v>82</v>
      </c>
    </row>
    <row r="516" spans="1:11" x14ac:dyDescent="0.25">
      <c r="A516" s="120" t="s">
        <v>1144</v>
      </c>
      <c r="B516" s="120" t="s">
        <v>1145</v>
      </c>
      <c r="C516" s="120" t="s">
        <v>85</v>
      </c>
      <c r="D516" s="120" t="s">
        <v>23</v>
      </c>
      <c r="E516" s="120" t="s">
        <v>51</v>
      </c>
      <c r="F516" s="120" t="s">
        <v>76</v>
      </c>
      <c r="G516" s="120" t="s">
        <v>76</v>
      </c>
      <c r="H516" s="120" t="s">
        <v>76</v>
      </c>
      <c r="I516" s="120" t="s">
        <v>76</v>
      </c>
      <c r="J516" s="120" t="s">
        <v>89</v>
      </c>
      <c r="K516" s="120" t="s">
        <v>82</v>
      </c>
    </row>
    <row r="517" spans="1:11" x14ac:dyDescent="0.25">
      <c r="A517" s="120" t="s">
        <v>1146</v>
      </c>
      <c r="B517" s="120" t="s">
        <v>1147</v>
      </c>
      <c r="C517" s="120" t="s">
        <v>85</v>
      </c>
      <c r="D517" s="120" t="s">
        <v>23</v>
      </c>
      <c r="E517" s="120" t="s">
        <v>51</v>
      </c>
      <c r="F517" s="120" t="s">
        <v>76</v>
      </c>
      <c r="G517" s="120" t="s">
        <v>76</v>
      </c>
      <c r="H517" s="120" t="s">
        <v>76</v>
      </c>
      <c r="I517" s="120" t="s">
        <v>76</v>
      </c>
      <c r="J517" s="120" t="s">
        <v>89</v>
      </c>
      <c r="K517" s="120" t="s">
        <v>82</v>
      </c>
    </row>
    <row r="518" spans="1:11" x14ac:dyDescent="0.25">
      <c r="A518" s="120" t="s">
        <v>1148</v>
      </c>
      <c r="B518" s="120" t="s">
        <v>1149</v>
      </c>
      <c r="C518" s="120" t="s">
        <v>85</v>
      </c>
      <c r="D518" s="120" t="s">
        <v>23</v>
      </c>
      <c r="E518" s="120" t="s">
        <v>51</v>
      </c>
      <c r="F518" s="120" t="s">
        <v>76</v>
      </c>
      <c r="G518" s="120" t="s">
        <v>76</v>
      </c>
      <c r="H518" s="120" t="s">
        <v>76</v>
      </c>
      <c r="I518" s="120" t="s">
        <v>76</v>
      </c>
      <c r="J518" s="120" t="s">
        <v>86</v>
      </c>
      <c r="K518" s="120" t="s">
        <v>185</v>
      </c>
    </row>
    <row r="519" spans="1:11" x14ac:dyDescent="0.25">
      <c r="A519" s="120" t="s">
        <v>1150</v>
      </c>
      <c r="B519" s="120" t="s">
        <v>1151</v>
      </c>
      <c r="C519" s="120" t="s">
        <v>85</v>
      </c>
      <c r="D519" s="120" t="s">
        <v>23</v>
      </c>
      <c r="E519" s="120" t="s">
        <v>51</v>
      </c>
      <c r="F519" s="120" t="s">
        <v>76</v>
      </c>
      <c r="G519" s="120" t="s">
        <v>76</v>
      </c>
      <c r="H519" s="120" t="s">
        <v>76</v>
      </c>
      <c r="I519" s="120" t="s">
        <v>76</v>
      </c>
      <c r="J519" s="120" t="s">
        <v>81</v>
      </c>
      <c r="K519" s="120" t="s">
        <v>82</v>
      </c>
    </row>
    <row r="520" spans="1:11" x14ac:dyDescent="0.25">
      <c r="A520" s="120" t="s">
        <v>1152</v>
      </c>
      <c r="B520" s="120" t="s">
        <v>1153</v>
      </c>
      <c r="C520" s="120" t="s">
        <v>85</v>
      </c>
      <c r="D520" s="120" t="s">
        <v>23</v>
      </c>
      <c r="E520" s="120" t="s">
        <v>51</v>
      </c>
      <c r="F520" s="120" t="s">
        <v>76</v>
      </c>
      <c r="G520" s="120" t="s">
        <v>76</v>
      </c>
      <c r="H520" s="120" t="s">
        <v>76</v>
      </c>
      <c r="I520" s="120" t="s">
        <v>76</v>
      </c>
      <c r="J520" s="120" t="s">
        <v>1154</v>
      </c>
      <c r="K520" s="120" t="s">
        <v>82</v>
      </c>
    </row>
    <row r="521" spans="1:11" x14ac:dyDescent="0.25">
      <c r="A521" s="120" t="s">
        <v>1155</v>
      </c>
      <c r="B521" s="120" t="s">
        <v>1156</v>
      </c>
      <c r="C521" s="120" t="s">
        <v>85</v>
      </c>
      <c r="D521" s="120" t="s">
        <v>23</v>
      </c>
      <c r="E521" s="120" t="s">
        <v>51</v>
      </c>
      <c r="F521" s="120" t="s">
        <v>76</v>
      </c>
      <c r="G521" s="120" t="s">
        <v>76</v>
      </c>
      <c r="H521" s="120" t="s">
        <v>76</v>
      </c>
      <c r="I521" s="120" t="s">
        <v>76</v>
      </c>
      <c r="J521" s="120" t="s">
        <v>81</v>
      </c>
      <c r="K521" s="120" t="s">
        <v>82</v>
      </c>
    </row>
    <row r="522" spans="1:11" x14ac:dyDescent="0.25">
      <c r="A522" s="120" t="s">
        <v>1157</v>
      </c>
      <c r="B522" s="120" t="s">
        <v>1158</v>
      </c>
      <c r="C522" s="120" t="s">
        <v>85</v>
      </c>
      <c r="D522" s="120" t="s">
        <v>23</v>
      </c>
      <c r="E522" s="120" t="s">
        <v>51</v>
      </c>
      <c r="F522" s="120" t="s">
        <v>76</v>
      </c>
      <c r="G522" s="120" t="s">
        <v>76</v>
      </c>
      <c r="H522" s="120" t="s">
        <v>76</v>
      </c>
      <c r="I522" s="120" t="s">
        <v>76</v>
      </c>
      <c r="J522" s="120" t="s">
        <v>1159</v>
      </c>
      <c r="K522" s="120" t="s">
        <v>82</v>
      </c>
    </row>
    <row r="523" spans="1:11" x14ac:dyDescent="0.25">
      <c r="A523" s="120" t="s">
        <v>1160</v>
      </c>
      <c r="B523" s="120" t="s">
        <v>1161</v>
      </c>
      <c r="C523" s="120" t="s">
        <v>85</v>
      </c>
      <c r="D523" s="120" t="s">
        <v>23</v>
      </c>
      <c r="E523" s="120" t="s">
        <v>51</v>
      </c>
      <c r="F523" s="120" t="s">
        <v>76</v>
      </c>
      <c r="G523" s="120" t="s">
        <v>76</v>
      </c>
      <c r="H523" s="120" t="s">
        <v>76</v>
      </c>
      <c r="I523" s="120" t="s">
        <v>76</v>
      </c>
      <c r="J523" s="120" t="s">
        <v>81</v>
      </c>
      <c r="K523" s="120" t="s">
        <v>82</v>
      </c>
    </row>
    <row r="524" spans="1:11" x14ac:dyDescent="0.25">
      <c r="A524" s="120" t="s">
        <v>1162</v>
      </c>
      <c r="B524" s="120" t="s">
        <v>1163</v>
      </c>
      <c r="C524" s="120" t="s">
        <v>85</v>
      </c>
      <c r="D524" s="120" t="s">
        <v>23</v>
      </c>
      <c r="E524" s="120" t="s">
        <v>51</v>
      </c>
      <c r="F524" s="120" t="s">
        <v>76</v>
      </c>
      <c r="G524" s="120" t="s">
        <v>76</v>
      </c>
      <c r="H524" s="120" t="s">
        <v>76</v>
      </c>
      <c r="I524" s="120" t="s">
        <v>76</v>
      </c>
      <c r="J524" s="120" t="s">
        <v>116</v>
      </c>
      <c r="K524" s="120" t="s">
        <v>82</v>
      </c>
    </row>
    <row r="525" spans="1:11" x14ac:dyDescent="0.25">
      <c r="A525" s="120" t="s">
        <v>1164</v>
      </c>
      <c r="B525" s="120" t="s">
        <v>1165</v>
      </c>
      <c r="C525" s="120" t="s">
        <v>85</v>
      </c>
      <c r="D525" s="120" t="s">
        <v>23</v>
      </c>
      <c r="E525" s="120" t="s">
        <v>51</v>
      </c>
      <c r="F525" s="120" t="s">
        <v>76</v>
      </c>
      <c r="G525" s="120" t="s">
        <v>76</v>
      </c>
      <c r="H525" s="120" t="s">
        <v>76</v>
      </c>
      <c r="I525" s="120" t="s">
        <v>76</v>
      </c>
      <c r="J525" s="120" t="s">
        <v>89</v>
      </c>
      <c r="K525" s="120" t="s">
        <v>185</v>
      </c>
    </row>
    <row r="526" spans="1:11" x14ac:dyDescent="0.25">
      <c r="A526" s="120" t="s">
        <v>1166</v>
      </c>
      <c r="B526" s="120" t="s">
        <v>1167</v>
      </c>
      <c r="C526" s="120" t="s">
        <v>85</v>
      </c>
      <c r="D526" s="120" t="s">
        <v>23</v>
      </c>
      <c r="E526" s="120" t="s">
        <v>51</v>
      </c>
      <c r="F526" s="120" t="s">
        <v>76</v>
      </c>
      <c r="G526" s="120" t="s">
        <v>76</v>
      </c>
      <c r="H526" s="120" t="s">
        <v>76</v>
      </c>
      <c r="I526" s="120" t="s">
        <v>76</v>
      </c>
      <c r="J526" s="120" t="s">
        <v>89</v>
      </c>
      <c r="K526" s="120" t="s">
        <v>82</v>
      </c>
    </row>
    <row r="527" spans="1:11" x14ac:dyDescent="0.25">
      <c r="A527" s="120" t="s">
        <v>1168</v>
      </c>
      <c r="B527" s="120" t="s">
        <v>1169</v>
      </c>
      <c r="C527" s="120" t="s">
        <v>85</v>
      </c>
      <c r="D527" s="120" t="s">
        <v>23</v>
      </c>
      <c r="E527" s="120" t="s">
        <v>51</v>
      </c>
      <c r="F527" s="120" t="s">
        <v>76</v>
      </c>
      <c r="G527" s="120" t="s">
        <v>76</v>
      </c>
      <c r="H527" s="120" t="s">
        <v>76</v>
      </c>
      <c r="I527" s="120" t="s">
        <v>76</v>
      </c>
      <c r="J527" s="120" t="s">
        <v>269</v>
      </c>
      <c r="K527" s="120" t="s">
        <v>185</v>
      </c>
    </row>
    <row r="528" spans="1:11" x14ac:dyDescent="0.25">
      <c r="A528" s="120" t="s">
        <v>1170</v>
      </c>
      <c r="B528" s="120" t="s">
        <v>1171</v>
      </c>
      <c r="C528" s="120" t="s">
        <v>85</v>
      </c>
      <c r="D528" s="120" t="s">
        <v>23</v>
      </c>
      <c r="E528" s="120" t="s">
        <v>51</v>
      </c>
      <c r="F528" s="120" t="s">
        <v>76</v>
      </c>
      <c r="G528" s="120" t="s">
        <v>76</v>
      </c>
      <c r="H528" s="120" t="s">
        <v>76</v>
      </c>
      <c r="I528" s="120" t="s">
        <v>76</v>
      </c>
      <c r="J528" s="120" t="s">
        <v>86</v>
      </c>
      <c r="K528" s="120" t="s">
        <v>82</v>
      </c>
    </row>
    <row r="529" spans="1:11" x14ac:dyDescent="0.25">
      <c r="A529" s="120" t="s">
        <v>1172</v>
      </c>
      <c r="B529" s="120" t="s">
        <v>1173</v>
      </c>
      <c r="C529" s="120" t="s">
        <v>85</v>
      </c>
      <c r="D529" s="120" t="s">
        <v>23</v>
      </c>
      <c r="E529" s="120" t="s">
        <v>51</v>
      </c>
      <c r="F529" s="120" t="s">
        <v>76</v>
      </c>
      <c r="G529" s="120" t="s">
        <v>76</v>
      </c>
      <c r="H529" s="120" t="s">
        <v>76</v>
      </c>
      <c r="I529" s="120" t="s">
        <v>76</v>
      </c>
      <c r="J529" s="120" t="s">
        <v>1174</v>
      </c>
      <c r="K529" s="120" t="s">
        <v>82</v>
      </c>
    </row>
    <row r="530" spans="1:11" x14ac:dyDescent="0.25">
      <c r="A530" s="120" t="s">
        <v>1175</v>
      </c>
      <c r="B530" s="120" t="s">
        <v>1176</v>
      </c>
      <c r="C530" s="120" t="s">
        <v>85</v>
      </c>
      <c r="D530" s="120" t="s">
        <v>23</v>
      </c>
      <c r="E530" s="120" t="s">
        <v>51</v>
      </c>
      <c r="F530" s="120" t="s">
        <v>76</v>
      </c>
      <c r="G530" s="120" t="s">
        <v>76</v>
      </c>
      <c r="H530" s="120" t="s">
        <v>76</v>
      </c>
      <c r="I530" s="120" t="s">
        <v>76</v>
      </c>
      <c r="J530" s="120" t="s">
        <v>89</v>
      </c>
      <c r="K530" s="120" t="s">
        <v>215</v>
      </c>
    </row>
    <row r="531" spans="1:11" x14ac:dyDescent="0.25">
      <c r="A531" s="120" t="s">
        <v>1177</v>
      </c>
      <c r="B531" s="120" t="s">
        <v>1178</v>
      </c>
      <c r="C531" s="120" t="s">
        <v>85</v>
      </c>
      <c r="D531" s="120" t="s">
        <v>23</v>
      </c>
      <c r="E531" s="120" t="s">
        <v>51</v>
      </c>
      <c r="F531" s="120" t="s">
        <v>76</v>
      </c>
      <c r="G531" s="120" t="s">
        <v>76</v>
      </c>
      <c r="H531" s="120" t="s">
        <v>76</v>
      </c>
      <c r="I531" s="120" t="s">
        <v>76</v>
      </c>
      <c r="J531" s="120" t="s">
        <v>959</v>
      </c>
      <c r="K531" s="120" t="s">
        <v>82</v>
      </c>
    </row>
    <row r="532" spans="1:11" x14ac:dyDescent="0.25">
      <c r="A532" s="120" t="s">
        <v>1179</v>
      </c>
      <c r="B532" s="120" t="s">
        <v>1180</v>
      </c>
      <c r="C532" s="120" t="s">
        <v>85</v>
      </c>
      <c r="D532" s="120" t="s">
        <v>23</v>
      </c>
      <c r="E532" s="120" t="s">
        <v>51</v>
      </c>
      <c r="F532" s="120" t="s">
        <v>76</v>
      </c>
      <c r="G532" s="120" t="s">
        <v>76</v>
      </c>
      <c r="H532" s="120" t="s">
        <v>76</v>
      </c>
      <c r="I532" s="120" t="s">
        <v>76</v>
      </c>
      <c r="J532" s="120" t="s">
        <v>86</v>
      </c>
      <c r="K532" s="120" t="s">
        <v>185</v>
      </c>
    </row>
    <row r="533" spans="1:11" x14ac:dyDescent="0.25">
      <c r="A533" s="120" t="s">
        <v>1181</v>
      </c>
      <c r="B533" s="120" t="s">
        <v>1182</v>
      </c>
      <c r="C533" s="120" t="s">
        <v>85</v>
      </c>
      <c r="D533" s="120" t="s">
        <v>23</v>
      </c>
      <c r="E533" s="120" t="s">
        <v>51</v>
      </c>
      <c r="F533" s="120" t="s">
        <v>76</v>
      </c>
      <c r="G533" s="120" t="s">
        <v>76</v>
      </c>
      <c r="H533" s="120" t="s">
        <v>76</v>
      </c>
      <c r="I533" s="120" t="s">
        <v>76</v>
      </c>
      <c r="J533" s="120" t="s">
        <v>266</v>
      </c>
      <c r="K533" s="120" t="s">
        <v>82</v>
      </c>
    </row>
    <row r="534" spans="1:11" x14ac:dyDescent="0.25">
      <c r="A534" s="120" t="s">
        <v>1183</v>
      </c>
      <c r="B534" s="120" t="s">
        <v>1184</v>
      </c>
      <c r="C534" s="120" t="s">
        <v>85</v>
      </c>
      <c r="D534" s="120" t="s">
        <v>23</v>
      </c>
      <c r="E534" s="120" t="s">
        <v>51</v>
      </c>
      <c r="F534" s="120" t="s">
        <v>76</v>
      </c>
      <c r="G534" s="120" t="s">
        <v>76</v>
      </c>
      <c r="H534" s="120" t="s">
        <v>76</v>
      </c>
      <c r="I534" s="120" t="s">
        <v>76</v>
      </c>
      <c r="J534" s="120" t="s">
        <v>86</v>
      </c>
      <c r="K534" s="120" t="s">
        <v>82</v>
      </c>
    </row>
    <row r="535" spans="1:11" x14ac:dyDescent="0.25">
      <c r="A535" s="120" t="s">
        <v>1185</v>
      </c>
      <c r="B535" s="120" t="s">
        <v>1186</v>
      </c>
      <c r="C535" s="120" t="s">
        <v>85</v>
      </c>
      <c r="D535" s="120" t="s">
        <v>23</v>
      </c>
      <c r="E535" s="120" t="s">
        <v>51</v>
      </c>
      <c r="F535" s="120" t="s">
        <v>76</v>
      </c>
      <c r="G535" s="120" t="s">
        <v>76</v>
      </c>
      <c r="H535" s="120" t="s">
        <v>76</v>
      </c>
      <c r="I535" s="120" t="s">
        <v>76</v>
      </c>
      <c r="J535" s="120" t="s">
        <v>86</v>
      </c>
      <c r="K535" s="120" t="s">
        <v>82</v>
      </c>
    </row>
    <row r="536" spans="1:11" x14ac:dyDescent="0.25">
      <c r="A536" s="120" t="s">
        <v>1187</v>
      </c>
      <c r="B536" s="120" t="s">
        <v>1188</v>
      </c>
      <c r="C536" s="120" t="s">
        <v>85</v>
      </c>
      <c r="D536" s="120" t="s">
        <v>23</v>
      </c>
      <c r="E536" s="120" t="s">
        <v>51</v>
      </c>
      <c r="F536" s="120" t="s">
        <v>76</v>
      </c>
      <c r="G536" s="120" t="s">
        <v>76</v>
      </c>
      <c r="H536" s="120" t="s">
        <v>76</v>
      </c>
      <c r="I536" s="120" t="s">
        <v>76</v>
      </c>
      <c r="J536" s="120" t="s">
        <v>86</v>
      </c>
      <c r="K536" s="120" t="s">
        <v>185</v>
      </c>
    </row>
    <row r="537" spans="1:11" x14ac:dyDescent="0.25">
      <c r="A537" s="120" t="s">
        <v>1189</v>
      </c>
      <c r="B537" s="120" t="s">
        <v>1190</v>
      </c>
      <c r="C537" s="120" t="s">
        <v>85</v>
      </c>
      <c r="D537" s="120" t="s">
        <v>23</v>
      </c>
      <c r="E537" s="120" t="s">
        <v>51</v>
      </c>
      <c r="F537" s="120" t="s">
        <v>76</v>
      </c>
      <c r="G537" s="120" t="s">
        <v>76</v>
      </c>
      <c r="H537" s="120" t="s">
        <v>76</v>
      </c>
      <c r="I537" s="120" t="s">
        <v>76</v>
      </c>
      <c r="J537" s="120" t="s">
        <v>86</v>
      </c>
      <c r="K537" s="120" t="s">
        <v>82</v>
      </c>
    </row>
    <row r="538" spans="1:11" x14ac:dyDescent="0.25">
      <c r="A538" s="120" t="s">
        <v>1191</v>
      </c>
      <c r="B538" s="120" t="s">
        <v>1192</v>
      </c>
      <c r="C538" s="120" t="s">
        <v>85</v>
      </c>
      <c r="D538" s="120" t="s">
        <v>23</v>
      </c>
      <c r="E538" s="120" t="s">
        <v>51</v>
      </c>
      <c r="F538" s="120" t="s">
        <v>76</v>
      </c>
      <c r="G538" s="120" t="s">
        <v>76</v>
      </c>
      <c r="H538" s="120" t="s">
        <v>76</v>
      </c>
      <c r="I538" s="120" t="s">
        <v>76</v>
      </c>
      <c r="J538" s="120" t="s">
        <v>86</v>
      </c>
      <c r="K538" s="120" t="s">
        <v>185</v>
      </c>
    </row>
    <row r="539" spans="1:11" x14ac:dyDescent="0.25">
      <c r="A539" s="120" t="s">
        <v>1193</v>
      </c>
      <c r="B539" s="120" t="s">
        <v>1194</v>
      </c>
      <c r="C539" s="120" t="s">
        <v>85</v>
      </c>
      <c r="D539" s="120" t="s">
        <v>23</v>
      </c>
      <c r="E539" s="120" t="s">
        <v>51</v>
      </c>
      <c r="F539" s="120" t="s">
        <v>76</v>
      </c>
      <c r="G539" s="120" t="s">
        <v>76</v>
      </c>
      <c r="H539" s="120" t="s">
        <v>76</v>
      </c>
      <c r="I539" s="120" t="s">
        <v>76</v>
      </c>
      <c r="J539" s="120" t="s">
        <v>230</v>
      </c>
      <c r="K539" s="120" t="s">
        <v>82</v>
      </c>
    </row>
    <row r="540" spans="1:11" x14ac:dyDescent="0.25">
      <c r="A540" s="120" t="s">
        <v>1195</v>
      </c>
      <c r="B540" s="120" t="s">
        <v>1196</v>
      </c>
      <c r="C540" s="120" t="s">
        <v>85</v>
      </c>
      <c r="D540" s="120" t="s">
        <v>23</v>
      </c>
      <c r="E540" s="120" t="s">
        <v>51</v>
      </c>
      <c r="F540" s="120" t="s">
        <v>76</v>
      </c>
      <c r="G540" s="120" t="s">
        <v>76</v>
      </c>
      <c r="H540" s="120" t="s">
        <v>76</v>
      </c>
      <c r="I540" s="120" t="s">
        <v>76</v>
      </c>
      <c r="J540" s="120" t="s">
        <v>626</v>
      </c>
      <c r="K540" s="120" t="s">
        <v>82</v>
      </c>
    </row>
    <row r="541" spans="1:11" x14ac:dyDescent="0.25">
      <c r="A541" s="120" t="s">
        <v>1197</v>
      </c>
      <c r="B541" s="120" t="s">
        <v>1198</v>
      </c>
      <c r="C541" s="120" t="s">
        <v>85</v>
      </c>
      <c r="D541" s="120" t="s">
        <v>23</v>
      </c>
      <c r="E541" s="120" t="s">
        <v>51</v>
      </c>
      <c r="F541" s="120" t="s">
        <v>76</v>
      </c>
      <c r="G541" s="120" t="s">
        <v>76</v>
      </c>
      <c r="H541" s="120" t="s">
        <v>76</v>
      </c>
      <c r="I541" s="120" t="s">
        <v>76</v>
      </c>
      <c r="J541" s="120" t="s">
        <v>269</v>
      </c>
      <c r="K541" s="120" t="s">
        <v>185</v>
      </c>
    </row>
    <row r="542" spans="1:11" x14ac:dyDescent="0.25">
      <c r="A542" s="120" t="s">
        <v>1199</v>
      </c>
      <c r="B542" s="120" t="s">
        <v>1200</v>
      </c>
      <c r="C542" s="120" t="s">
        <v>85</v>
      </c>
      <c r="D542" s="120" t="s">
        <v>23</v>
      </c>
      <c r="E542" s="120" t="s">
        <v>51</v>
      </c>
      <c r="F542" s="120" t="s">
        <v>76</v>
      </c>
      <c r="G542" s="120" t="s">
        <v>76</v>
      </c>
      <c r="H542" s="120" t="s">
        <v>76</v>
      </c>
      <c r="I542" s="120" t="s">
        <v>76</v>
      </c>
      <c r="J542" s="120" t="s">
        <v>89</v>
      </c>
      <c r="K542" s="120" t="s">
        <v>82</v>
      </c>
    </row>
    <row r="543" spans="1:11" x14ac:dyDescent="0.25">
      <c r="A543" s="120" t="s">
        <v>1201</v>
      </c>
      <c r="B543" s="120" t="s">
        <v>1202</v>
      </c>
      <c r="C543" s="120" t="s">
        <v>85</v>
      </c>
      <c r="D543" s="120" t="s">
        <v>23</v>
      </c>
      <c r="E543" s="120" t="s">
        <v>51</v>
      </c>
      <c r="F543" s="120" t="s">
        <v>76</v>
      </c>
      <c r="G543" s="120" t="s">
        <v>76</v>
      </c>
      <c r="H543" s="120" t="s">
        <v>76</v>
      </c>
      <c r="I543" s="120" t="s">
        <v>76</v>
      </c>
      <c r="J543" s="120" t="s">
        <v>227</v>
      </c>
      <c r="K543" s="120" t="s">
        <v>82</v>
      </c>
    </row>
    <row r="544" spans="1:11" x14ac:dyDescent="0.25">
      <c r="A544" s="120" t="s">
        <v>1203</v>
      </c>
      <c r="B544" s="120" t="s">
        <v>1204</v>
      </c>
      <c r="C544" s="120" t="s">
        <v>85</v>
      </c>
      <c r="D544" s="120" t="s">
        <v>23</v>
      </c>
      <c r="E544" s="120" t="s">
        <v>51</v>
      </c>
      <c r="F544" s="120" t="s">
        <v>76</v>
      </c>
      <c r="G544" s="120" t="s">
        <v>76</v>
      </c>
      <c r="H544" s="120" t="s">
        <v>76</v>
      </c>
      <c r="I544" s="120" t="s">
        <v>76</v>
      </c>
      <c r="J544" s="120" t="s">
        <v>1205</v>
      </c>
      <c r="K544" s="120" t="s">
        <v>82</v>
      </c>
    </row>
    <row r="545" spans="1:11" x14ac:dyDescent="0.25">
      <c r="A545" s="120" t="s">
        <v>1206</v>
      </c>
      <c r="B545" s="120" t="s">
        <v>1207</v>
      </c>
      <c r="C545" s="120" t="s">
        <v>85</v>
      </c>
      <c r="D545" s="120" t="s">
        <v>23</v>
      </c>
      <c r="E545" s="120" t="s">
        <v>51</v>
      </c>
      <c r="F545" s="120" t="s">
        <v>76</v>
      </c>
      <c r="G545" s="120" t="s">
        <v>76</v>
      </c>
      <c r="H545" s="120" t="s">
        <v>76</v>
      </c>
      <c r="I545" s="120" t="s">
        <v>76</v>
      </c>
      <c r="J545" s="120" t="s">
        <v>269</v>
      </c>
      <c r="K545" s="120" t="s">
        <v>185</v>
      </c>
    </row>
    <row r="546" spans="1:11" x14ac:dyDescent="0.25">
      <c r="A546" s="120" t="s">
        <v>1208</v>
      </c>
      <c r="B546" s="120" t="s">
        <v>221</v>
      </c>
      <c r="C546" s="120" t="s">
        <v>85</v>
      </c>
      <c r="D546" s="120" t="s">
        <v>23</v>
      </c>
      <c r="E546" s="120" t="s">
        <v>51</v>
      </c>
      <c r="F546" s="120" t="s">
        <v>76</v>
      </c>
      <c r="G546" s="120" t="s">
        <v>76</v>
      </c>
      <c r="H546" s="120" t="s">
        <v>76</v>
      </c>
      <c r="I546" s="120" t="s">
        <v>76</v>
      </c>
      <c r="J546" s="120" t="s">
        <v>89</v>
      </c>
      <c r="K546" s="120" t="s">
        <v>185</v>
      </c>
    </row>
    <row r="547" spans="1:11" x14ac:dyDescent="0.25">
      <c r="A547" s="120" t="s">
        <v>1209</v>
      </c>
      <c r="B547" s="120" t="s">
        <v>1210</v>
      </c>
      <c r="C547" s="120" t="s">
        <v>85</v>
      </c>
      <c r="D547" s="120" t="s">
        <v>23</v>
      </c>
      <c r="E547" s="120" t="s">
        <v>51</v>
      </c>
      <c r="F547" s="120" t="s">
        <v>76</v>
      </c>
      <c r="G547" s="120" t="s">
        <v>76</v>
      </c>
      <c r="H547" s="120" t="s">
        <v>76</v>
      </c>
      <c r="I547" s="120" t="s">
        <v>76</v>
      </c>
      <c r="J547" s="120" t="s">
        <v>269</v>
      </c>
      <c r="K547" s="120" t="s">
        <v>185</v>
      </c>
    </row>
    <row r="548" spans="1:11" x14ac:dyDescent="0.25">
      <c r="A548" s="120" t="s">
        <v>1211</v>
      </c>
      <c r="B548" s="120" t="s">
        <v>1212</v>
      </c>
      <c r="C548" s="120" t="s">
        <v>85</v>
      </c>
      <c r="D548" s="120" t="s">
        <v>23</v>
      </c>
      <c r="E548" s="120" t="s">
        <v>51</v>
      </c>
      <c r="F548" s="120" t="s">
        <v>76</v>
      </c>
      <c r="G548" s="120" t="s">
        <v>76</v>
      </c>
      <c r="H548" s="120" t="s">
        <v>76</v>
      </c>
      <c r="I548" s="120" t="s">
        <v>76</v>
      </c>
      <c r="J548" s="120" t="s">
        <v>252</v>
      </c>
      <c r="K548" s="120" t="s">
        <v>82</v>
      </c>
    </row>
    <row r="549" spans="1:11" x14ac:dyDescent="0.25">
      <c r="A549" s="120" t="s">
        <v>1213</v>
      </c>
      <c r="B549" s="120" t="s">
        <v>1212</v>
      </c>
      <c r="C549" s="120" t="s">
        <v>85</v>
      </c>
      <c r="D549" s="120" t="s">
        <v>23</v>
      </c>
      <c r="E549" s="120" t="s">
        <v>51</v>
      </c>
      <c r="F549" s="120" t="s">
        <v>76</v>
      </c>
      <c r="G549" s="120" t="s">
        <v>76</v>
      </c>
      <c r="H549" s="120" t="s">
        <v>76</v>
      </c>
      <c r="I549" s="120" t="s">
        <v>76</v>
      </c>
      <c r="J549" s="120" t="s">
        <v>252</v>
      </c>
      <c r="K549" s="120" t="s">
        <v>82</v>
      </c>
    </row>
    <row r="550" spans="1:11" x14ac:dyDescent="0.25">
      <c r="A550" s="120" t="s">
        <v>1214</v>
      </c>
      <c r="B550" s="120" t="s">
        <v>1215</v>
      </c>
      <c r="C550" s="120" t="s">
        <v>85</v>
      </c>
      <c r="D550" s="120" t="s">
        <v>23</v>
      </c>
      <c r="E550" s="120" t="s">
        <v>51</v>
      </c>
      <c r="F550" s="120" t="s">
        <v>76</v>
      </c>
      <c r="G550" s="120" t="s">
        <v>76</v>
      </c>
      <c r="H550" s="120" t="s">
        <v>76</v>
      </c>
      <c r="I550" s="120" t="s">
        <v>76</v>
      </c>
      <c r="J550" s="120" t="s">
        <v>252</v>
      </c>
      <c r="K550" s="120" t="s">
        <v>82</v>
      </c>
    </row>
    <row r="551" spans="1:11" x14ac:dyDescent="0.25">
      <c r="A551" s="120" t="s">
        <v>1216</v>
      </c>
      <c r="B551" s="120" t="s">
        <v>1217</v>
      </c>
      <c r="C551" s="120" t="s">
        <v>85</v>
      </c>
      <c r="D551" s="120" t="s">
        <v>23</v>
      </c>
      <c r="E551" s="120" t="s">
        <v>51</v>
      </c>
      <c r="F551" s="120" t="s">
        <v>76</v>
      </c>
      <c r="G551" s="120" t="s">
        <v>76</v>
      </c>
      <c r="H551" s="120" t="s">
        <v>76</v>
      </c>
      <c r="I551" s="120" t="s">
        <v>76</v>
      </c>
      <c r="J551" s="120" t="s">
        <v>252</v>
      </c>
      <c r="K551" s="120" t="s">
        <v>82</v>
      </c>
    </row>
    <row r="552" spans="1:11" x14ac:dyDescent="0.25">
      <c r="A552" s="120" t="s">
        <v>1218</v>
      </c>
      <c r="B552" s="120" t="s">
        <v>1219</v>
      </c>
      <c r="C552" s="120" t="s">
        <v>85</v>
      </c>
      <c r="D552" s="120" t="s">
        <v>23</v>
      </c>
      <c r="E552" s="120" t="s">
        <v>51</v>
      </c>
      <c r="F552" s="120" t="s">
        <v>76</v>
      </c>
      <c r="G552" s="120" t="s">
        <v>76</v>
      </c>
      <c r="H552" s="120" t="s">
        <v>76</v>
      </c>
      <c r="I552" s="120" t="s">
        <v>76</v>
      </c>
      <c r="J552" s="120" t="s">
        <v>116</v>
      </c>
      <c r="K552" s="120" t="s">
        <v>82</v>
      </c>
    </row>
    <row r="553" spans="1:11" x14ac:dyDescent="0.25">
      <c r="A553" s="120" t="s">
        <v>1220</v>
      </c>
      <c r="B553" s="120" t="s">
        <v>1221</v>
      </c>
      <c r="C553" s="120" t="s">
        <v>85</v>
      </c>
      <c r="D553" s="120" t="s">
        <v>23</v>
      </c>
      <c r="E553" s="120" t="s">
        <v>51</v>
      </c>
      <c r="F553" s="120" t="s">
        <v>76</v>
      </c>
      <c r="G553" s="120" t="s">
        <v>76</v>
      </c>
      <c r="H553" s="120" t="s">
        <v>76</v>
      </c>
      <c r="I553" s="120" t="s">
        <v>76</v>
      </c>
      <c r="J553" s="120" t="s">
        <v>89</v>
      </c>
      <c r="K553" s="120" t="s">
        <v>82</v>
      </c>
    </row>
    <row r="554" spans="1:11" x14ac:dyDescent="0.25">
      <c r="A554" s="120" t="s">
        <v>1222</v>
      </c>
      <c r="B554" s="120" t="s">
        <v>1223</v>
      </c>
      <c r="C554" s="120" t="s">
        <v>85</v>
      </c>
      <c r="D554" s="120" t="s">
        <v>23</v>
      </c>
      <c r="E554" s="120" t="s">
        <v>51</v>
      </c>
      <c r="F554" s="120" t="s">
        <v>76</v>
      </c>
      <c r="G554" s="120" t="s">
        <v>76</v>
      </c>
      <c r="H554" s="120" t="s">
        <v>76</v>
      </c>
      <c r="I554" s="120" t="s">
        <v>76</v>
      </c>
      <c r="J554" s="120" t="s">
        <v>252</v>
      </c>
      <c r="K554" s="120" t="s">
        <v>82</v>
      </c>
    </row>
    <row r="555" spans="1:11" x14ac:dyDescent="0.25">
      <c r="A555" s="120" t="s">
        <v>1224</v>
      </c>
      <c r="B555" s="120" t="s">
        <v>1225</v>
      </c>
      <c r="C555" s="120" t="s">
        <v>85</v>
      </c>
      <c r="D555" s="120" t="s">
        <v>23</v>
      </c>
      <c r="E555" s="120" t="s">
        <v>51</v>
      </c>
      <c r="F555" s="120" t="s">
        <v>76</v>
      </c>
      <c r="G555" s="120" t="s">
        <v>76</v>
      </c>
      <c r="H555" s="120" t="s">
        <v>76</v>
      </c>
      <c r="I555" s="120" t="s">
        <v>76</v>
      </c>
      <c r="J555" s="120" t="s">
        <v>252</v>
      </c>
      <c r="K555" s="120" t="s">
        <v>82</v>
      </c>
    </row>
    <row r="556" spans="1:11" x14ac:dyDescent="0.25">
      <c r="A556" s="120" t="s">
        <v>1226</v>
      </c>
      <c r="B556" s="120" t="s">
        <v>1227</v>
      </c>
      <c r="C556" s="120" t="s">
        <v>85</v>
      </c>
      <c r="D556" s="120" t="s">
        <v>23</v>
      </c>
      <c r="E556" s="120" t="s">
        <v>51</v>
      </c>
      <c r="F556" s="120" t="s">
        <v>76</v>
      </c>
      <c r="G556" s="120" t="s">
        <v>76</v>
      </c>
      <c r="H556" s="120" t="s">
        <v>76</v>
      </c>
      <c r="I556" s="120" t="s">
        <v>76</v>
      </c>
      <c r="J556" s="120" t="s">
        <v>89</v>
      </c>
      <c r="K556" s="120" t="s">
        <v>82</v>
      </c>
    </row>
    <row r="557" spans="1:11" x14ac:dyDescent="0.25">
      <c r="A557" s="120" t="s">
        <v>1228</v>
      </c>
      <c r="B557" s="120" t="s">
        <v>1229</v>
      </c>
      <c r="C557" s="120" t="s">
        <v>85</v>
      </c>
      <c r="D557" s="120" t="s">
        <v>23</v>
      </c>
      <c r="E557" s="120" t="s">
        <v>51</v>
      </c>
      <c r="F557" s="120" t="s">
        <v>76</v>
      </c>
      <c r="G557" s="120" t="s">
        <v>76</v>
      </c>
      <c r="H557" s="120" t="s">
        <v>76</v>
      </c>
      <c r="I557" s="120" t="s">
        <v>76</v>
      </c>
      <c r="J557" s="120" t="s">
        <v>89</v>
      </c>
      <c r="K557" s="120" t="s">
        <v>82</v>
      </c>
    </row>
    <row r="558" spans="1:11" x14ac:dyDescent="0.25">
      <c r="A558" s="120" t="s">
        <v>79</v>
      </c>
      <c r="B558" s="120" t="s">
        <v>1230</v>
      </c>
      <c r="C558" s="120" t="s">
        <v>85</v>
      </c>
      <c r="D558" s="120" t="s">
        <v>23</v>
      </c>
      <c r="E558" s="120" t="s">
        <v>51</v>
      </c>
      <c r="F558" s="120" t="s">
        <v>76</v>
      </c>
      <c r="G558" s="120" t="s">
        <v>76</v>
      </c>
      <c r="H558" s="120" t="s">
        <v>76</v>
      </c>
      <c r="I558" s="120" t="s">
        <v>76</v>
      </c>
      <c r="J558" s="120" t="s">
        <v>81</v>
      </c>
      <c r="K558" s="120" t="s">
        <v>82</v>
      </c>
    </row>
    <row r="559" spans="1:11" x14ac:dyDescent="0.25">
      <c r="A559" s="120" t="s">
        <v>1231</v>
      </c>
      <c r="B559" s="120" t="s">
        <v>1232</v>
      </c>
      <c r="C559" s="120" t="s">
        <v>85</v>
      </c>
      <c r="D559" s="120" t="s">
        <v>23</v>
      </c>
      <c r="E559" s="120" t="s">
        <v>51</v>
      </c>
      <c r="F559" s="120" t="s">
        <v>76</v>
      </c>
      <c r="G559" s="120" t="s">
        <v>76</v>
      </c>
      <c r="H559" s="120" t="s">
        <v>76</v>
      </c>
      <c r="I559" s="120" t="s">
        <v>76</v>
      </c>
      <c r="J559" s="120" t="s">
        <v>1233</v>
      </c>
      <c r="K559" s="120" t="s">
        <v>82</v>
      </c>
    </row>
    <row r="560" spans="1:11" x14ac:dyDescent="0.25">
      <c r="A560" s="120" t="s">
        <v>1234</v>
      </c>
      <c r="B560" s="120" t="s">
        <v>1235</v>
      </c>
      <c r="C560" s="120" t="s">
        <v>85</v>
      </c>
      <c r="D560" s="120" t="s">
        <v>23</v>
      </c>
      <c r="E560" s="120" t="s">
        <v>51</v>
      </c>
      <c r="F560" s="120" t="s">
        <v>76</v>
      </c>
      <c r="G560" s="120" t="s">
        <v>76</v>
      </c>
      <c r="H560" s="120" t="s">
        <v>76</v>
      </c>
      <c r="I560" s="120" t="s">
        <v>76</v>
      </c>
      <c r="J560" s="120" t="s">
        <v>89</v>
      </c>
      <c r="K560" s="120" t="s">
        <v>82</v>
      </c>
    </row>
    <row r="561" spans="1:11" x14ac:dyDescent="0.25">
      <c r="A561" s="120" t="s">
        <v>1236</v>
      </c>
      <c r="B561" s="120" t="s">
        <v>1237</v>
      </c>
      <c r="C561" s="120" t="s">
        <v>85</v>
      </c>
      <c r="D561" s="120" t="s">
        <v>23</v>
      </c>
      <c r="E561" s="120" t="s">
        <v>51</v>
      </c>
      <c r="F561" s="120" t="s">
        <v>76</v>
      </c>
      <c r="G561" s="120" t="s">
        <v>76</v>
      </c>
      <c r="H561" s="120" t="s">
        <v>76</v>
      </c>
      <c r="I561" s="120" t="s">
        <v>76</v>
      </c>
      <c r="J561" s="120" t="s">
        <v>89</v>
      </c>
      <c r="K561" s="120" t="s">
        <v>82</v>
      </c>
    </row>
    <row r="562" spans="1:11" x14ac:dyDescent="0.25">
      <c r="A562" s="120" t="s">
        <v>1238</v>
      </c>
      <c r="B562" s="120" t="s">
        <v>1239</v>
      </c>
      <c r="C562" s="120" t="s">
        <v>85</v>
      </c>
      <c r="D562" s="120" t="s">
        <v>23</v>
      </c>
      <c r="E562" s="120" t="s">
        <v>51</v>
      </c>
      <c r="F562" s="120" t="s">
        <v>76</v>
      </c>
      <c r="G562" s="120" t="s">
        <v>76</v>
      </c>
      <c r="H562" s="120" t="s">
        <v>76</v>
      </c>
      <c r="I562" s="120" t="s">
        <v>76</v>
      </c>
      <c r="J562" s="120" t="s">
        <v>89</v>
      </c>
      <c r="K562" s="120" t="s">
        <v>82</v>
      </c>
    </row>
    <row r="563" spans="1:11" x14ac:dyDescent="0.25">
      <c r="A563" s="120" t="s">
        <v>1240</v>
      </c>
      <c r="B563" s="120" t="s">
        <v>1241</v>
      </c>
      <c r="C563" s="120" t="s">
        <v>85</v>
      </c>
      <c r="D563" s="120" t="s">
        <v>23</v>
      </c>
      <c r="E563" s="120" t="s">
        <v>51</v>
      </c>
      <c r="F563" s="120" t="s">
        <v>76</v>
      </c>
      <c r="G563" s="120" t="s">
        <v>76</v>
      </c>
      <c r="H563" s="120" t="s">
        <v>76</v>
      </c>
      <c r="I563" s="120" t="s">
        <v>76</v>
      </c>
      <c r="J563" s="120" t="s">
        <v>1242</v>
      </c>
      <c r="K563" s="120" t="s">
        <v>82</v>
      </c>
    </row>
    <row r="564" spans="1:11" x14ac:dyDescent="0.25">
      <c r="A564" s="120" t="s">
        <v>1243</v>
      </c>
      <c r="B564" s="120" t="s">
        <v>1244</v>
      </c>
      <c r="C564" s="120" t="s">
        <v>85</v>
      </c>
      <c r="D564" s="120" t="s">
        <v>23</v>
      </c>
      <c r="E564" s="120" t="s">
        <v>51</v>
      </c>
      <c r="F564" s="120" t="s">
        <v>76</v>
      </c>
      <c r="G564" s="120" t="s">
        <v>76</v>
      </c>
      <c r="H564" s="120" t="s">
        <v>76</v>
      </c>
      <c r="I564" s="120" t="s">
        <v>76</v>
      </c>
      <c r="J564" s="120" t="s">
        <v>1242</v>
      </c>
      <c r="K564" s="120" t="s">
        <v>82</v>
      </c>
    </row>
    <row r="565" spans="1:11" x14ac:dyDescent="0.25">
      <c r="A565" s="120" t="s">
        <v>1245</v>
      </c>
      <c r="B565" s="120" t="s">
        <v>1246</v>
      </c>
      <c r="C565" s="120" t="s">
        <v>85</v>
      </c>
      <c r="D565" s="120" t="s">
        <v>23</v>
      </c>
      <c r="E565" s="120" t="s">
        <v>51</v>
      </c>
      <c r="F565" s="120" t="s">
        <v>76</v>
      </c>
      <c r="G565" s="120" t="s">
        <v>76</v>
      </c>
      <c r="H565" s="120" t="s">
        <v>76</v>
      </c>
      <c r="I565" s="120" t="s">
        <v>76</v>
      </c>
      <c r="J565" s="120" t="s">
        <v>1242</v>
      </c>
      <c r="K565" s="120" t="s">
        <v>82</v>
      </c>
    </row>
    <row r="566" spans="1:11" x14ac:dyDescent="0.25">
      <c r="A566" s="120" t="s">
        <v>1247</v>
      </c>
      <c r="B566" s="120" t="s">
        <v>1248</v>
      </c>
      <c r="C566" s="120" t="s">
        <v>85</v>
      </c>
      <c r="D566" s="120" t="s">
        <v>23</v>
      </c>
      <c r="E566" s="120" t="s">
        <v>51</v>
      </c>
      <c r="F566" s="120" t="s">
        <v>76</v>
      </c>
      <c r="G566" s="120" t="s">
        <v>76</v>
      </c>
      <c r="H566" s="120" t="s">
        <v>76</v>
      </c>
      <c r="I566" s="120" t="s">
        <v>76</v>
      </c>
      <c r="J566" s="120" t="s">
        <v>1242</v>
      </c>
      <c r="K566" s="120" t="s">
        <v>82</v>
      </c>
    </row>
    <row r="567" spans="1:11" x14ac:dyDescent="0.25">
      <c r="A567" s="120" t="s">
        <v>1249</v>
      </c>
      <c r="B567" s="120" t="s">
        <v>1250</v>
      </c>
      <c r="C567" s="120" t="s">
        <v>85</v>
      </c>
      <c r="D567" s="120" t="s">
        <v>23</v>
      </c>
      <c r="E567" s="120" t="s">
        <v>51</v>
      </c>
      <c r="F567" s="120" t="s">
        <v>76</v>
      </c>
      <c r="G567" s="120" t="s">
        <v>76</v>
      </c>
      <c r="H567" s="120" t="s">
        <v>76</v>
      </c>
      <c r="I567" s="120" t="s">
        <v>76</v>
      </c>
      <c r="J567" s="120" t="s">
        <v>1242</v>
      </c>
      <c r="K567" s="120" t="s">
        <v>82</v>
      </c>
    </row>
    <row r="568" spans="1:11" x14ac:dyDescent="0.25">
      <c r="A568" s="120" t="s">
        <v>1251</v>
      </c>
      <c r="B568" s="120" t="s">
        <v>1252</v>
      </c>
      <c r="C568" s="120" t="s">
        <v>85</v>
      </c>
      <c r="D568" s="120" t="s">
        <v>23</v>
      </c>
      <c r="E568" s="120" t="s">
        <v>51</v>
      </c>
      <c r="F568" s="120" t="s">
        <v>76</v>
      </c>
      <c r="G568" s="120" t="s">
        <v>76</v>
      </c>
      <c r="H568" s="120" t="s">
        <v>76</v>
      </c>
      <c r="I568" s="120" t="s">
        <v>76</v>
      </c>
      <c r="J568" s="120" t="s">
        <v>1242</v>
      </c>
      <c r="K568" s="120" t="s">
        <v>82</v>
      </c>
    </row>
    <row r="569" spans="1:11" x14ac:dyDescent="0.25">
      <c r="A569" s="120" t="s">
        <v>1253</v>
      </c>
      <c r="B569" s="120" t="s">
        <v>1254</v>
      </c>
      <c r="C569" s="120" t="s">
        <v>85</v>
      </c>
      <c r="D569" s="120" t="s">
        <v>23</v>
      </c>
      <c r="E569" s="120" t="s">
        <v>51</v>
      </c>
      <c r="F569" s="120" t="s">
        <v>76</v>
      </c>
      <c r="G569" s="120" t="s">
        <v>76</v>
      </c>
      <c r="H569" s="120" t="s">
        <v>76</v>
      </c>
      <c r="I569" s="120" t="s">
        <v>76</v>
      </c>
      <c r="J569" s="120" t="s">
        <v>1242</v>
      </c>
      <c r="K569" s="120" t="s">
        <v>82</v>
      </c>
    </row>
    <row r="570" spans="1:11" x14ac:dyDescent="0.25">
      <c r="A570" s="120" t="s">
        <v>1255</v>
      </c>
      <c r="B570" s="120" t="s">
        <v>1256</v>
      </c>
      <c r="C570" s="120" t="s">
        <v>85</v>
      </c>
      <c r="D570" s="120" t="s">
        <v>23</v>
      </c>
      <c r="E570" s="120" t="s">
        <v>51</v>
      </c>
      <c r="F570" s="120" t="s">
        <v>76</v>
      </c>
      <c r="G570" s="120" t="s">
        <v>76</v>
      </c>
      <c r="H570" s="120" t="s">
        <v>76</v>
      </c>
      <c r="I570" s="120" t="s">
        <v>76</v>
      </c>
      <c r="J570" s="120" t="s">
        <v>1242</v>
      </c>
      <c r="K570" s="120" t="s">
        <v>82</v>
      </c>
    </row>
    <row r="571" spans="1:11" x14ac:dyDescent="0.25">
      <c r="A571" s="120" t="s">
        <v>1257</v>
      </c>
      <c r="B571" s="120" t="s">
        <v>1258</v>
      </c>
      <c r="C571" s="120" t="s">
        <v>85</v>
      </c>
      <c r="D571" s="120" t="s">
        <v>23</v>
      </c>
      <c r="E571" s="120" t="s">
        <v>51</v>
      </c>
      <c r="F571" s="120" t="s">
        <v>76</v>
      </c>
      <c r="G571" s="120" t="s">
        <v>76</v>
      </c>
      <c r="H571" s="120" t="s">
        <v>76</v>
      </c>
      <c r="I571" s="120" t="s">
        <v>76</v>
      </c>
      <c r="J571" s="120" t="s">
        <v>1242</v>
      </c>
      <c r="K571" s="120" t="s">
        <v>82</v>
      </c>
    </row>
    <row r="572" spans="1:11" x14ac:dyDescent="0.25">
      <c r="A572" s="120" t="s">
        <v>1259</v>
      </c>
      <c r="B572" s="120" t="s">
        <v>1260</v>
      </c>
      <c r="C572" s="120" t="s">
        <v>85</v>
      </c>
      <c r="D572" s="120" t="s">
        <v>23</v>
      </c>
      <c r="E572" s="120" t="s">
        <v>51</v>
      </c>
      <c r="F572" s="120" t="s">
        <v>76</v>
      </c>
      <c r="G572" s="120" t="s">
        <v>76</v>
      </c>
      <c r="H572" s="120" t="s">
        <v>76</v>
      </c>
      <c r="I572" s="120" t="s">
        <v>76</v>
      </c>
      <c r="J572" s="120" t="s">
        <v>1242</v>
      </c>
      <c r="K572" s="120" t="s">
        <v>82</v>
      </c>
    </row>
    <row r="573" spans="1:11" x14ac:dyDescent="0.25">
      <c r="A573" s="120" t="s">
        <v>1261</v>
      </c>
      <c r="B573" s="120" t="s">
        <v>1262</v>
      </c>
      <c r="C573" s="120" t="s">
        <v>85</v>
      </c>
      <c r="D573" s="120" t="s">
        <v>23</v>
      </c>
      <c r="E573" s="120" t="s">
        <v>51</v>
      </c>
      <c r="F573" s="120" t="s">
        <v>76</v>
      </c>
      <c r="G573" s="120" t="s">
        <v>76</v>
      </c>
      <c r="H573" s="120" t="s">
        <v>76</v>
      </c>
      <c r="I573" s="120" t="s">
        <v>76</v>
      </c>
      <c r="J573" s="120" t="s">
        <v>1242</v>
      </c>
      <c r="K573" s="120" t="s">
        <v>82</v>
      </c>
    </row>
    <row r="574" spans="1:11" x14ac:dyDescent="0.25">
      <c r="A574" s="120" t="s">
        <v>1263</v>
      </c>
      <c r="B574" s="120" t="s">
        <v>1264</v>
      </c>
      <c r="C574" s="120" t="s">
        <v>85</v>
      </c>
      <c r="D574" s="120" t="s">
        <v>23</v>
      </c>
      <c r="E574" s="120" t="s">
        <v>51</v>
      </c>
      <c r="F574" s="120" t="s">
        <v>76</v>
      </c>
      <c r="G574" s="120" t="s">
        <v>76</v>
      </c>
      <c r="H574" s="120" t="s">
        <v>76</v>
      </c>
      <c r="I574" s="120" t="s">
        <v>76</v>
      </c>
      <c r="J574" s="120" t="s">
        <v>1242</v>
      </c>
      <c r="K574" s="120" t="s">
        <v>82</v>
      </c>
    </row>
    <row r="575" spans="1:11" x14ac:dyDescent="0.25">
      <c r="A575" s="120" t="s">
        <v>1265</v>
      </c>
      <c r="B575" s="120" t="s">
        <v>1266</v>
      </c>
      <c r="C575" s="120" t="s">
        <v>85</v>
      </c>
      <c r="D575" s="120" t="s">
        <v>23</v>
      </c>
      <c r="E575" s="120" t="s">
        <v>51</v>
      </c>
      <c r="F575" s="120" t="s">
        <v>76</v>
      </c>
      <c r="G575" s="120" t="s">
        <v>76</v>
      </c>
      <c r="H575" s="120" t="s">
        <v>76</v>
      </c>
      <c r="I575" s="120" t="s">
        <v>76</v>
      </c>
      <c r="J575" s="120" t="s">
        <v>1267</v>
      </c>
      <c r="K575" s="120" t="s">
        <v>82</v>
      </c>
    </row>
    <row r="576" spans="1:11" x14ac:dyDescent="0.25">
      <c r="A576" s="120" t="s">
        <v>1268</v>
      </c>
      <c r="B576" s="120" t="s">
        <v>1269</v>
      </c>
      <c r="C576" s="120" t="s">
        <v>85</v>
      </c>
      <c r="D576" s="120" t="s">
        <v>23</v>
      </c>
      <c r="E576" s="120" t="s">
        <v>51</v>
      </c>
      <c r="F576" s="120" t="s">
        <v>76</v>
      </c>
      <c r="G576" s="120" t="s">
        <v>76</v>
      </c>
      <c r="H576" s="120" t="s">
        <v>76</v>
      </c>
      <c r="I576" s="120" t="s">
        <v>76</v>
      </c>
      <c r="J576" s="120" t="s">
        <v>704</v>
      </c>
      <c r="K576" s="120" t="s">
        <v>82</v>
      </c>
    </row>
    <row r="577" spans="1:11" x14ac:dyDescent="0.25">
      <c r="A577" s="120" t="s">
        <v>1270</v>
      </c>
      <c r="B577" s="120" t="s">
        <v>1271</v>
      </c>
      <c r="C577" s="120" t="s">
        <v>85</v>
      </c>
      <c r="D577" s="120" t="s">
        <v>23</v>
      </c>
      <c r="E577" s="120" t="s">
        <v>51</v>
      </c>
      <c r="F577" s="120" t="s">
        <v>76</v>
      </c>
      <c r="G577" s="120" t="s">
        <v>76</v>
      </c>
      <c r="H577" s="120" t="s">
        <v>76</v>
      </c>
      <c r="I577" s="120" t="s">
        <v>76</v>
      </c>
      <c r="J577" s="120" t="s">
        <v>266</v>
      </c>
      <c r="K577" s="120" t="s">
        <v>82</v>
      </c>
    </row>
    <row r="578" spans="1:11" x14ac:dyDescent="0.25">
      <c r="A578" s="120" t="s">
        <v>1272</v>
      </c>
      <c r="B578" s="120" t="s">
        <v>1273</v>
      </c>
      <c r="C578" s="120" t="s">
        <v>174</v>
      </c>
      <c r="D578" s="120" t="s">
        <v>24</v>
      </c>
      <c r="E578" s="120" t="s">
        <v>51</v>
      </c>
      <c r="F578" s="120" t="s">
        <v>76</v>
      </c>
      <c r="G578" s="120" t="s">
        <v>76</v>
      </c>
      <c r="H578" s="120" t="s">
        <v>76</v>
      </c>
      <c r="I578" s="120" t="s">
        <v>76</v>
      </c>
      <c r="J578" s="120" t="s">
        <v>364</v>
      </c>
      <c r="K578" s="120" t="s">
        <v>82</v>
      </c>
    </row>
    <row r="579" spans="1:11" x14ac:dyDescent="0.25">
      <c r="A579" s="120" t="s">
        <v>1274</v>
      </c>
      <c r="B579" s="120" t="s">
        <v>1275</v>
      </c>
      <c r="C579" s="120" t="s">
        <v>183</v>
      </c>
      <c r="D579" s="120" t="s">
        <v>25</v>
      </c>
      <c r="E579" s="120" t="s">
        <v>51</v>
      </c>
      <c r="F579" s="120" t="s">
        <v>76</v>
      </c>
      <c r="G579" s="120" t="s">
        <v>76</v>
      </c>
      <c r="H579" s="120" t="s">
        <v>76</v>
      </c>
      <c r="I579" s="120" t="s">
        <v>76</v>
      </c>
      <c r="J579" s="120" t="s">
        <v>1276</v>
      </c>
      <c r="K579" s="120" t="s">
        <v>82</v>
      </c>
    </row>
    <row r="580" spans="1:11" x14ac:dyDescent="0.25">
      <c r="A580" s="120" t="s">
        <v>1277</v>
      </c>
      <c r="B580" s="120" t="s">
        <v>1278</v>
      </c>
      <c r="C580" s="120" t="s">
        <v>85</v>
      </c>
      <c r="D580" s="120" t="s">
        <v>23</v>
      </c>
      <c r="E580" s="120" t="s">
        <v>51</v>
      </c>
      <c r="F580" s="120" t="s">
        <v>76</v>
      </c>
      <c r="G580" s="120" t="s">
        <v>76</v>
      </c>
      <c r="H580" s="120" t="s">
        <v>76</v>
      </c>
      <c r="I580" s="120" t="s">
        <v>76</v>
      </c>
      <c r="J580" s="120" t="s">
        <v>86</v>
      </c>
      <c r="K580" s="120" t="s">
        <v>82</v>
      </c>
    </row>
    <row r="581" spans="1:11" x14ac:dyDescent="0.25">
      <c r="A581" s="120" t="s">
        <v>1279</v>
      </c>
      <c r="B581" s="120" t="s">
        <v>1280</v>
      </c>
      <c r="C581" s="120" t="s">
        <v>85</v>
      </c>
      <c r="D581" s="120" t="s">
        <v>23</v>
      </c>
      <c r="E581" s="120" t="s">
        <v>51</v>
      </c>
      <c r="F581" s="120" t="s">
        <v>76</v>
      </c>
      <c r="G581" s="120" t="s">
        <v>76</v>
      </c>
      <c r="H581" s="120" t="s">
        <v>76</v>
      </c>
      <c r="I581" s="120" t="s">
        <v>76</v>
      </c>
      <c r="J581" s="120" t="s">
        <v>86</v>
      </c>
      <c r="K581" s="120" t="s">
        <v>82</v>
      </c>
    </row>
    <row r="582" spans="1:11" x14ac:dyDescent="0.25">
      <c r="A582" s="120" t="s">
        <v>1281</v>
      </c>
      <c r="B582" s="120" t="s">
        <v>1282</v>
      </c>
      <c r="C582" s="120" t="s">
        <v>85</v>
      </c>
      <c r="D582" s="120" t="s">
        <v>23</v>
      </c>
      <c r="E582" s="120" t="s">
        <v>51</v>
      </c>
      <c r="F582" s="120" t="s">
        <v>76</v>
      </c>
      <c r="G582" s="120" t="s">
        <v>76</v>
      </c>
      <c r="H582" s="120" t="s">
        <v>76</v>
      </c>
      <c r="I582" s="120" t="s">
        <v>76</v>
      </c>
      <c r="J582" s="120" t="s">
        <v>86</v>
      </c>
      <c r="K582" s="120" t="s">
        <v>82</v>
      </c>
    </row>
    <row r="583" spans="1:11" x14ac:dyDescent="0.25">
      <c r="A583" s="120" t="s">
        <v>1283</v>
      </c>
      <c r="B583" s="120" t="s">
        <v>1284</v>
      </c>
      <c r="C583" s="120" t="s">
        <v>85</v>
      </c>
      <c r="D583" s="120" t="s">
        <v>23</v>
      </c>
      <c r="E583" s="120" t="s">
        <v>51</v>
      </c>
      <c r="F583" s="120" t="s">
        <v>76</v>
      </c>
      <c r="G583" s="120" t="s">
        <v>76</v>
      </c>
      <c r="H583" s="120" t="s">
        <v>76</v>
      </c>
      <c r="I583" s="120" t="s">
        <v>76</v>
      </c>
      <c r="J583" s="120" t="s">
        <v>86</v>
      </c>
      <c r="K583" s="120" t="s">
        <v>82</v>
      </c>
    </row>
    <row r="584" spans="1:11" x14ac:dyDescent="0.25">
      <c r="A584" s="120" t="s">
        <v>1285</v>
      </c>
      <c r="B584" s="120" t="s">
        <v>1286</v>
      </c>
      <c r="C584" s="120" t="s">
        <v>85</v>
      </c>
      <c r="D584" s="120" t="s">
        <v>23</v>
      </c>
      <c r="E584" s="120" t="s">
        <v>51</v>
      </c>
      <c r="F584" s="120" t="s">
        <v>76</v>
      </c>
      <c r="G584" s="120" t="s">
        <v>76</v>
      </c>
      <c r="H584" s="120" t="s">
        <v>76</v>
      </c>
      <c r="I584" s="120" t="s">
        <v>76</v>
      </c>
      <c r="J584" s="120" t="s">
        <v>86</v>
      </c>
      <c r="K584" s="120" t="s">
        <v>82</v>
      </c>
    </row>
    <row r="585" spans="1:11" x14ac:dyDescent="0.25">
      <c r="A585" s="120" t="s">
        <v>1287</v>
      </c>
      <c r="B585" s="120" t="s">
        <v>1288</v>
      </c>
      <c r="C585" s="120" t="s">
        <v>85</v>
      </c>
      <c r="D585" s="120" t="s">
        <v>23</v>
      </c>
      <c r="E585" s="120" t="s">
        <v>51</v>
      </c>
      <c r="F585" s="120" t="s">
        <v>76</v>
      </c>
      <c r="G585" s="120" t="s">
        <v>76</v>
      </c>
      <c r="H585" s="120" t="s">
        <v>76</v>
      </c>
      <c r="I585" s="120" t="s">
        <v>76</v>
      </c>
      <c r="J585" s="120" t="s">
        <v>81</v>
      </c>
      <c r="K585" s="120" t="s">
        <v>82</v>
      </c>
    </row>
    <row r="586" spans="1:11" x14ac:dyDescent="0.25">
      <c r="A586" s="120" t="s">
        <v>1289</v>
      </c>
      <c r="B586" s="120" t="s">
        <v>1290</v>
      </c>
      <c r="C586" s="120" t="s">
        <v>85</v>
      </c>
      <c r="D586" s="120" t="s">
        <v>23</v>
      </c>
      <c r="E586" s="120" t="s">
        <v>51</v>
      </c>
      <c r="F586" s="120" t="s">
        <v>76</v>
      </c>
      <c r="G586" s="120" t="s">
        <v>76</v>
      </c>
      <c r="H586" s="120" t="s">
        <v>76</v>
      </c>
      <c r="I586" s="120" t="s">
        <v>76</v>
      </c>
      <c r="J586" s="120" t="s">
        <v>86</v>
      </c>
      <c r="K586" s="120" t="s">
        <v>82</v>
      </c>
    </row>
    <row r="587" spans="1:11" x14ac:dyDescent="0.25">
      <c r="A587" s="120" t="s">
        <v>1291</v>
      </c>
      <c r="B587" s="120" t="s">
        <v>1292</v>
      </c>
      <c r="C587" s="120" t="s">
        <v>85</v>
      </c>
      <c r="D587" s="120" t="s">
        <v>23</v>
      </c>
      <c r="E587" s="120" t="s">
        <v>51</v>
      </c>
      <c r="F587" s="120" t="s">
        <v>76</v>
      </c>
      <c r="G587" s="120" t="s">
        <v>76</v>
      </c>
      <c r="H587" s="120" t="s">
        <v>76</v>
      </c>
      <c r="I587" s="120" t="s">
        <v>76</v>
      </c>
      <c r="J587" s="120" t="s">
        <v>81</v>
      </c>
      <c r="K587" s="120" t="s">
        <v>82</v>
      </c>
    </row>
    <row r="588" spans="1:11" x14ac:dyDescent="0.25">
      <c r="A588" s="120" t="s">
        <v>1293</v>
      </c>
      <c r="B588" s="120" t="s">
        <v>1294</v>
      </c>
      <c r="C588" s="120" t="s">
        <v>85</v>
      </c>
      <c r="D588" s="120" t="s">
        <v>23</v>
      </c>
      <c r="E588" s="120" t="s">
        <v>51</v>
      </c>
      <c r="F588" s="120" t="s">
        <v>76</v>
      </c>
      <c r="G588" s="120" t="s">
        <v>76</v>
      </c>
      <c r="H588" s="120" t="s">
        <v>76</v>
      </c>
      <c r="I588" s="120" t="s">
        <v>76</v>
      </c>
      <c r="J588" s="120" t="s">
        <v>81</v>
      </c>
      <c r="K588" s="120" t="s">
        <v>82</v>
      </c>
    </row>
    <row r="589" spans="1:11" x14ac:dyDescent="0.25">
      <c r="A589" s="120" t="s">
        <v>1295</v>
      </c>
      <c r="B589" s="120" t="s">
        <v>1296</v>
      </c>
      <c r="C589" s="120" t="s">
        <v>174</v>
      </c>
      <c r="D589" s="120" t="s">
        <v>24</v>
      </c>
      <c r="E589" s="120" t="s">
        <v>51</v>
      </c>
      <c r="F589" s="120" t="s">
        <v>76</v>
      </c>
      <c r="G589" s="120" t="s">
        <v>76</v>
      </c>
      <c r="H589" s="120" t="s">
        <v>76</v>
      </c>
      <c r="I589" s="120" t="s">
        <v>76</v>
      </c>
      <c r="J589" s="120" t="s">
        <v>364</v>
      </c>
      <c r="K589" s="120" t="s">
        <v>82</v>
      </c>
    </row>
    <row r="590" spans="1:11" x14ac:dyDescent="0.25">
      <c r="A590" s="120" t="s">
        <v>1297</v>
      </c>
      <c r="B590" s="120" t="s">
        <v>1298</v>
      </c>
      <c r="C590" s="120" t="s">
        <v>85</v>
      </c>
      <c r="D590" s="120" t="s">
        <v>23</v>
      </c>
      <c r="E590" s="120" t="s">
        <v>51</v>
      </c>
      <c r="F590" s="120" t="s">
        <v>76</v>
      </c>
      <c r="G590" s="120" t="s">
        <v>76</v>
      </c>
      <c r="H590" s="120" t="s">
        <v>76</v>
      </c>
      <c r="I590" s="120" t="s">
        <v>76</v>
      </c>
      <c r="J590" s="120" t="s">
        <v>86</v>
      </c>
      <c r="K590" s="120" t="s">
        <v>82</v>
      </c>
    </row>
    <row r="591" spans="1:11" x14ac:dyDescent="0.25">
      <c r="A591" s="120" t="s">
        <v>1299</v>
      </c>
      <c r="B591" s="120" t="s">
        <v>1300</v>
      </c>
      <c r="C591" s="120" t="s">
        <v>85</v>
      </c>
      <c r="D591" s="120" t="s">
        <v>23</v>
      </c>
      <c r="E591" s="120" t="s">
        <v>51</v>
      </c>
      <c r="F591" s="120" t="s">
        <v>76</v>
      </c>
      <c r="G591" s="120" t="s">
        <v>76</v>
      </c>
      <c r="H591" s="120" t="s">
        <v>76</v>
      </c>
      <c r="I591" s="120" t="s">
        <v>76</v>
      </c>
      <c r="J591" s="120" t="s">
        <v>86</v>
      </c>
      <c r="K591" s="120" t="s">
        <v>82</v>
      </c>
    </row>
    <row r="592" spans="1:11" x14ac:dyDescent="0.25">
      <c r="A592" s="120" t="s">
        <v>1301</v>
      </c>
      <c r="B592" s="120" t="s">
        <v>1302</v>
      </c>
      <c r="C592" s="120" t="s">
        <v>85</v>
      </c>
      <c r="D592" s="120" t="s">
        <v>23</v>
      </c>
      <c r="E592" s="120" t="s">
        <v>51</v>
      </c>
      <c r="F592" s="120" t="s">
        <v>76</v>
      </c>
      <c r="G592" s="120" t="s">
        <v>76</v>
      </c>
      <c r="H592" s="120" t="s">
        <v>76</v>
      </c>
      <c r="I592" s="120" t="s">
        <v>76</v>
      </c>
      <c r="J592" s="120" t="s">
        <v>86</v>
      </c>
      <c r="K592" s="120" t="s">
        <v>82</v>
      </c>
    </row>
    <row r="593" spans="1:11" x14ac:dyDescent="0.25">
      <c r="A593" s="120" t="s">
        <v>1303</v>
      </c>
      <c r="B593" s="120" t="s">
        <v>1304</v>
      </c>
      <c r="C593" s="120" t="s">
        <v>174</v>
      </c>
      <c r="D593" s="120" t="s">
        <v>24</v>
      </c>
      <c r="E593" s="120" t="s">
        <v>51</v>
      </c>
      <c r="F593" s="120" t="s">
        <v>76</v>
      </c>
      <c r="G593" s="120" t="s">
        <v>76</v>
      </c>
      <c r="H593" s="120" t="s">
        <v>76</v>
      </c>
      <c r="I593" s="120" t="s">
        <v>76</v>
      </c>
      <c r="J593" s="120" t="s">
        <v>364</v>
      </c>
      <c r="K593" s="120" t="s">
        <v>82</v>
      </c>
    </row>
    <row r="594" spans="1:11" x14ac:dyDescent="0.25">
      <c r="A594" s="120" t="s">
        <v>1305</v>
      </c>
      <c r="B594" s="120" t="s">
        <v>1306</v>
      </c>
      <c r="C594" s="120" t="s">
        <v>85</v>
      </c>
      <c r="D594" s="120" t="s">
        <v>23</v>
      </c>
      <c r="E594" s="120" t="s">
        <v>51</v>
      </c>
      <c r="F594" s="120" t="s">
        <v>76</v>
      </c>
      <c r="G594" s="120" t="s">
        <v>76</v>
      </c>
      <c r="H594" s="120" t="s">
        <v>76</v>
      </c>
      <c r="I594" s="120" t="s">
        <v>76</v>
      </c>
      <c r="J594" s="120" t="s">
        <v>81</v>
      </c>
      <c r="K594" s="120" t="s">
        <v>82</v>
      </c>
    </row>
    <row r="595" spans="1:11" x14ac:dyDescent="0.25">
      <c r="A595" s="120" t="s">
        <v>1307</v>
      </c>
      <c r="B595" s="120" t="s">
        <v>1308</v>
      </c>
      <c r="C595" s="120" t="s">
        <v>253</v>
      </c>
      <c r="D595" s="120" t="s">
        <v>1309</v>
      </c>
      <c r="E595" s="120" t="s">
        <v>51</v>
      </c>
      <c r="F595" s="120" t="s">
        <v>76</v>
      </c>
      <c r="G595" s="120" t="s">
        <v>76</v>
      </c>
      <c r="H595" s="120" t="s">
        <v>76</v>
      </c>
      <c r="I595" s="120" t="s">
        <v>76</v>
      </c>
      <c r="J595" s="120" t="s">
        <v>1310</v>
      </c>
      <c r="K595" s="120" t="s">
        <v>82</v>
      </c>
    </row>
    <row r="596" spans="1:11" x14ac:dyDescent="0.25">
      <c r="A596" s="120" t="s">
        <v>80</v>
      </c>
      <c r="B596" s="120" t="s">
        <v>1311</v>
      </c>
      <c r="C596" s="120" t="s">
        <v>1312</v>
      </c>
      <c r="D596" s="120" t="s">
        <v>77</v>
      </c>
      <c r="E596" s="120" t="s">
        <v>51</v>
      </c>
      <c r="F596" s="120" t="s">
        <v>76</v>
      </c>
      <c r="G596" s="120" t="s">
        <v>76</v>
      </c>
      <c r="H596" s="120" t="s">
        <v>76</v>
      </c>
      <c r="I596" s="120" t="s">
        <v>76</v>
      </c>
      <c r="J596" s="120" t="s">
        <v>171</v>
      </c>
      <c r="K596" s="120" t="s">
        <v>82</v>
      </c>
    </row>
    <row r="597" spans="1:11" x14ac:dyDescent="0.25">
      <c r="A597" s="120" t="s">
        <v>1313</v>
      </c>
      <c r="B597" s="120" t="s">
        <v>1314</v>
      </c>
      <c r="C597" s="120" t="s">
        <v>78</v>
      </c>
      <c r="D597" s="120" t="s">
        <v>1309</v>
      </c>
      <c r="E597" s="120" t="s">
        <v>51</v>
      </c>
      <c r="F597" s="120" t="s">
        <v>79</v>
      </c>
      <c r="G597" s="120" t="s">
        <v>1313</v>
      </c>
      <c r="H597" s="120" t="s">
        <v>76</v>
      </c>
      <c r="I597" s="120" t="s">
        <v>76</v>
      </c>
      <c r="J597" s="120" t="s">
        <v>171</v>
      </c>
      <c r="K597" s="120" t="s">
        <v>82</v>
      </c>
    </row>
    <row r="598" spans="1:11" x14ac:dyDescent="0.25">
      <c r="A598" s="120" t="s">
        <v>1315</v>
      </c>
      <c r="B598" s="120" t="s">
        <v>1316</v>
      </c>
      <c r="C598" s="120" t="s">
        <v>1312</v>
      </c>
      <c r="D598" s="120" t="s">
        <v>77</v>
      </c>
      <c r="E598" s="120" t="s">
        <v>1317</v>
      </c>
      <c r="F598" s="120" t="s">
        <v>76</v>
      </c>
      <c r="G598" s="120" t="s">
        <v>76</v>
      </c>
      <c r="H598" s="120" t="s">
        <v>76</v>
      </c>
      <c r="I598" s="120" t="s">
        <v>76</v>
      </c>
      <c r="J598" s="120" t="s">
        <v>171</v>
      </c>
      <c r="K598" s="120" t="s">
        <v>82</v>
      </c>
    </row>
    <row r="599" spans="1:11" x14ac:dyDescent="0.25">
      <c r="A599" s="120" t="s">
        <v>1318</v>
      </c>
      <c r="B599" s="120" t="s">
        <v>1319</v>
      </c>
      <c r="C599" s="120" t="s">
        <v>85</v>
      </c>
      <c r="D599" s="120" t="s">
        <v>23</v>
      </c>
      <c r="E599" s="120" t="s">
        <v>51</v>
      </c>
      <c r="F599" s="120" t="s">
        <v>76</v>
      </c>
      <c r="G599" s="120" t="s">
        <v>76</v>
      </c>
      <c r="H599" s="120" t="s">
        <v>76</v>
      </c>
      <c r="I599" s="120" t="s">
        <v>76</v>
      </c>
      <c r="J599" s="120" t="s">
        <v>1320</v>
      </c>
      <c r="K599" s="120" t="s">
        <v>82</v>
      </c>
    </row>
    <row r="600" spans="1:11" x14ac:dyDescent="0.25">
      <c r="A600" s="120" t="s">
        <v>1321</v>
      </c>
      <c r="B600" s="120" t="s">
        <v>1322</v>
      </c>
      <c r="C600" s="120" t="s">
        <v>85</v>
      </c>
      <c r="D600" s="120" t="s">
        <v>23</v>
      </c>
      <c r="E600" s="120" t="s">
        <v>51</v>
      </c>
      <c r="F600" s="120" t="s">
        <v>76</v>
      </c>
      <c r="G600" s="120" t="s">
        <v>76</v>
      </c>
      <c r="H600" s="120" t="s">
        <v>76</v>
      </c>
      <c r="I600" s="120" t="s">
        <v>76</v>
      </c>
      <c r="J600" s="120" t="s">
        <v>980</v>
      </c>
      <c r="K600" s="120" t="s">
        <v>82</v>
      </c>
    </row>
    <row r="601" spans="1:11" x14ac:dyDescent="0.25">
      <c r="A601" s="120" t="s">
        <v>1323</v>
      </c>
      <c r="B601" s="120" t="s">
        <v>1324</v>
      </c>
      <c r="C601" s="120" t="s">
        <v>253</v>
      </c>
      <c r="D601" s="120" t="s">
        <v>1309</v>
      </c>
      <c r="E601" s="120" t="s">
        <v>51</v>
      </c>
      <c r="F601" s="120" t="s">
        <v>76</v>
      </c>
      <c r="G601" s="120" t="s">
        <v>76</v>
      </c>
      <c r="H601" s="120" t="s">
        <v>76</v>
      </c>
      <c r="I601" s="120" t="s">
        <v>76</v>
      </c>
      <c r="J601" s="120" t="s">
        <v>171</v>
      </c>
      <c r="K601" s="120" t="s">
        <v>82</v>
      </c>
    </row>
    <row r="602" spans="1:11" x14ac:dyDescent="0.25">
      <c r="A602" s="120" t="s">
        <v>1325</v>
      </c>
      <c r="B602" s="120" t="s">
        <v>1326</v>
      </c>
      <c r="C602" s="120" t="s">
        <v>1327</v>
      </c>
      <c r="D602" s="120" t="s">
        <v>1309</v>
      </c>
      <c r="E602" s="120" t="s">
        <v>51</v>
      </c>
      <c r="F602" s="120" t="s">
        <v>76</v>
      </c>
      <c r="G602" s="120" t="s">
        <v>76</v>
      </c>
      <c r="H602" s="120" t="s">
        <v>76</v>
      </c>
      <c r="I602" s="120" t="s">
        <v>76</v>
      </c>
      <c r="J602" s="120" t="s">
        <v>171</v>
      </c>
      <c r="K602" s="120" t="s">
        <v>82</v>
      </c>
    </row>
    <row r="603" spans="1:11" x14ac:dyDescent="0.25">
      <c r="A603" s="120" t="s">
        <v>1328</v>
      </c>
      <c r="B603" s="120" t="s">
        <v>656</v>
      </c>
      <c r="C603" s="120" t="s">
        <v>85</v>
      </c>
      <c r="D603" s="120" t="s">
        <v>23</v>
      </c>
      <c r="E603" s="120" t="s">
        <v>51</v>
      </c>
      <c r="F603" s="120" t="s">
        <v>76</v>
      </c>
      <c r="G603" s="120" t="s">
        <v>76</v>
      </c>
      <c r="H603" s="120" t="s">
        <v>76</v>
      </c>
      <c r="I603" s="120" t="s">
        <v>76</v>
      </c>
      <c r="J603" s="120" t="s">
        <v>89</v>
      </c>
      <c r="K603" s="120" t="s">
        <v>82</v>
      </c>
    </row>
    <row r="604" spans="1:11" x14ac:dyDescent="0.25">
      <c r="A604" s="120" t="s">
        <v>1329</v>
      </c>
      <c r="B604" s="120" t="s">
        <v>654</v>
      </c>
      <c r="C604" s="120" t="s">
        <v>78</v>
      </c>
      <c r="D604" s="120" t="s">
        <v>654</v>
      </c>
      <c r="E604" s="120" t="s">
        <v>51</v>
      </c>
      <c r="F604" s="120" t="s">
        <v>79</v>
      </c>
      <c r="G604" s="120" t="s">
        <v>1329</v>
      </c>
      <c r="H604" s="120" t="s">
        <v>76</v>
      </c>
      <c r="I604" s="120" t="s">
        <v>76</v>
      </c>
      <c r="J604" s="120" t="s">
        <v>1233</v>
      </c>
      <c r="K604" s="120" t="s">
        <v>82</v>
      </c>
    </row>
    <row r="605" spans="1:11" x14ac:dyDescent="0.25">
      <c r="A605" s="120" t="s">
        <v>1330</v>
      </c>
      <c r="B605" s="120" t="s">
        <v>1331</v>
      </c>
      <c r="C605" s="120" t="s">
        <v>78</v>
      </c>
      <c r="D605" s="120" t="s">
        <v>1331</v>
      </c>
      <c r="E605" s="120" t="s">
        <v>51</v>
      </c>
      <c r="F605" s="120" t="s">
        <v>79</v>
      </c>
      <c r="G605" s="120" t="s">
        <v>1330</v>
      </c>
      <c r="H605" s="120" t="s">
        <v>76</v>
      </c>
      <c r="I605" s="120" t="s">
        <v>76</v>
      </c>
      <c r="J605" s="120" t="s">
        <v>1233</v>
      </c>
      <c r="K605" s="120" t="s">
        <v>82</v>
      </c>
    </row>
    <row r="606" spans="1:11" x14ac:dyDescent="0.25">
      <c r="A606" s="120" t="s">
        <v>1332</v>
      </c>
      <c r="B606" s="120" t="s">
        <v>1333</v>
      </c>
      <c r="C606" s="120" t="s">
        <v>85</v>
      </c>
      <c r="D606" s="120" t="s">
        <v>23</v>
      </c>
      <c r="E606" s="120" t="s">
        <v>51</v>
      </c>
      <c r="F606" s="120" t="s">
        <v>76</v>
      </c>
      <c r="G606" s="120" t="s">
        <v>76</v>
      </c>
      <c r="H606" s="120" t="s">
        <v>76</v>
      </c>
      <c r="I606" s="120" t="s">
        <v>76</v>
      </c>
      <c r="J606" s="120" t="s">
        <v>81</v>
      </c>
      <c r="K606" s="120" t="s">
        <v>82</v>
      </c>
    </row>
    <row r="607" spans="1:11" x14ac:dyDescent="0.25">
      <c r="A607" s="120" t="s">
        <v>1334</v>
      </c>
      <c r="B607" s="120" t="s">
        <v>1335</v>
      </c>
      <c r="C607" s="120" t="s">
        <v>85</v>
      </c>
      <c r="D607" s="120" t="s">
        <v>23</v>
      </c>
      <c r="E607" s="120" t="s">
        <v>51</v>
      </c>
      <c r="F607" s="120" t="s">
        <v>76</v>
      </c>
      <c r="G607" s="120" t="s">
        <v>76</v>
      </c>
      <c r="H607" s="120" t="s">
        <v>76</v>
      </c>
      <c r="I607" s="120" t="s">
        <v>76</v>
      </c>
      <c r="J607" s="120" t="s">
        <v>266</v>
      </c>
      <c r="K607" s="120" t="s">
        <v>82</v>
      </c>
    </row>
    <row r="608" spans="1:11" x14ac:dyDescent="0.25">
      <c r="A608" s="120" t="s">
        <v>1336</v>
      </c>
      <c r="B608" s="120" t="s">
        <v>1337</v>
      </c>
      <c r="C608" s="120" t="s">
        <v>85</v>
      </c>
      <c r="D608" s="120" t="s">
        <v>23</v>
      </c>
      <c r="E608" s="120" t="s">
        <v>51</v>
      </c>
      <c r="F608" s="120" t="s">
        <v>76</v>
      </c>
      <c r="G608" s="120" t="s">
        <v>76</v>
      </c>
      <c r="H608" s="120" t="s">
        <v>76</v>
      </c>
      <c r="I608" s="120" t="s">
        <v>76</v>
      </c>
      <c r="J608" s="120" t="s">
        <v>86</v>
      </c>
      <c r="K608" s="120" t="s">
        <v>82</v>
      </c>
    </row>
    <row r="609" spans="1:11" x14ac:dyDescent="0.25">
      <c r="A609" s="120" t="s">
        <v>1338</v>
      </c>
      <c r="B609" s="120" t="s">
        <v>1339</v>
      </c>
      <c r="C609" s="120" t="s">
        <v>85</v>
      </c>
      <c r="D609" s="120" t="s">
        <v>23</v>
      </c>
      <c r="E609" s="120" t="s">
        <v>51</v>
      </c>
      <c r="F609" s="120" t="s">
        <v>76</v>
      </c>
      <c r="G609" s="120" t="s">
        <v>76</v>
      </c>
      <c r="H609" s="120" t="s">
        <v>76</v>
      </c>
      <c r="I609" s="120" t="s">
        <v>76</v>
      </c>
      <c r="J609" s="120" t="s">
        <v>81</v>
      </c>
      <c r="K609" s="120" t="s">
        <v>82</v>
      </c>
    </row>
    <row r="610" spans="1:11" x14ac:dyDescent="0.25">
      <c r="A610" s="120" t="s">
        <v>1340</v>
      </c>
      <c r="B610" s="120" t="s">
        <v>1341</v>
      </c>
      <c r="C610" s="120" t="s">
        <v>85</v>
      </c>
      <c r="D610" s="120" t="s">
        <v>23</v>
      </c>
      <c r="E610" s="120" t="s">
        <v>51</v>
      </c>
      <c r="F610" s="120" t="s">
        <v>76</v>
      </c>
      <c r="G610" s="120" t="s">
        <v>76</v>
      </c>
      <c r="H610" s="120" t="s">
        <v>76</v>
      </c>
      <c r="I610" s="120" t="s">
        <v>76</v>
      </c>
      <c r="J610" s="120" t="s">
        <v>1342</v>
      </c>
      <c r="K610" s="120" t="s">
        <v>82</v>
      </c>
    </row>
    <row r="611" spans="1:11" x14ac:dyDescent="0.25">
      <c r="A611" s="120" t="s">
        <v>1343</v>
      </c>
      <c r="B611" s="120" t="s">
        <v>1344</v>
      </c>
      <c r="C611" s="120" t="s">
        <v>85</v>
      </c>
      <c r="D611" s="120" t="s">
        <v>23</v>
      </c>
      <c r="E611" s="120" t="s">
        <v>51</v>
      </c>
      <c r="F611" s="120" t="s">
        <v>76</v>
      </c>
      <c r="G611" s="120" t="s">
        <v>76</v>
      </c>
      <c r="H611" s="120" t="s">
        <v>76</v>
      </c>
      <c r="I611" s="120" t="s">
        <v>76</v>
      </c>
      <c r="J611" s="120" t="s">
        <v>626</v>
      </c>
      <c r="K611" s="120" t="s">
        <v>82</v>
      </c>
    </row>
    <row r="612" spans="1:11" x14ac:dyDescent="0.25">
      <c r="A612" s="120" t="s">
        <v>1345</v>
      </c>
      <c r="B612" s="120" t="s">
        <v>1346</v>
      </c>
      <c r="C612" s="120" t="s">
        <v>85</v>
      </c>
      <c r="D612" s="120" t="s">
        <v>23</v>
      </c>
      <c r="E612" s="120" t="s">
        <v>51</v>
      </c>
      <c r="F612" s="120" t="s">
        <v>76</v>
      </c>
      <c r="G612" s="120" t="s">
        <v>76</v>
      </c>
      <c r="H612" s="120" t="s">
        <v>76</v>
      </c>
      <c r="I612" s="120" t="s">
        <v>76</v>
      </c>
      <c r="J612" s="120" t="s">
        <v>86</v>
      </c>
      <c r="K612" s="120" t="s">
        <v>82</v>
      </c>
    </row>
    <row r="613" spans="1:11" x14ac:dyDescent="0.25">
      <c r="A613" s="120" t="s">
        <v>1347</v>
      </c>
      <c r="B613" s="120" t="s">
        <v>1348</v>
      </c>
      <c r="C613" s="120" t="s">
        <v>85</v>
      </c>
      <c r="D613" s="120" t="s">
        <v>23</v>
      </c>
      <c r="E613" s="120" t="s">
        <v>51</v>
      </c>
      <c r="F613" s="120" t="s">
        <v>76</v>
      </c>
      <c r="G613" s="120" t="s">
        <v>76</v>
      </c>
      <c r="H613" s="120" t="s">
        <v>76</v>
      </c>
      <c r="I613" s="120" t="s">
        <v>76</v>
      </c>
      <c r="J613" s="120" t="s">
        <v>86</v>
      </c>
      <c r="K613" s="120" t="s">
        <v>82</v>
      </c>
    </row>
    <row r="614" spans="1:11" x14ac:dyDescent="0.25">
      <c r="A614" s="120" t="s">
        <v>1349</v>
      </c>
      <c r="B614" s="120" t="s">
        <v>1350</v>
      </c>
      <c r="C614" s="120" t="s">
        <v>85</v>
      </c>
      <c r="D614" s="120" t="s">
        <v>23</v>
      </c>
      <c r="E614" s="120" t="s">
        <v>51</v>
      </c>
      <c r="F614" s="120" t="s">
        <v>76</v>
      </c>
      <c r="G614" s="120" t="s">
        <v>76</v>
      </c>
      <c r="H614" s="120" t="s">
        <v>76</v>
      </c>
      <c r="I614" s="120" t="s">
        <v>76</v>
      </c>
      <c r="J614" s="120" t="s">
        <v>89</v>
      </c>
      <c r="K614" s="120" t="s">
        <v>82</v>
      </c>
    </row>
    <row r="615" spans="1:11" x14ac:dyDescent="0.25">
      <c r="A615" s="120" t="s">
        <v>1351</v>
      </c>
      <c r="B615" s="120" t="s">
        <v>1352</v>
      </c>
      <c r="C615" s="120" t="s">
        <v>85</v>
      </c>
      <c r="D615" s="120" t="s">
        <v>23</v>
      </c>
      <c r="E615" s="120" t="s">
        <v>51</v>
      </c>
      <c r="F615" s="120" t="s">
        <v>76</v>
      </c>
      <c r="G615" s="120" t="s">
        <v>76</v>
      </c>
      <c r="H615" s="120" t="s">
        <v>76</v>
      </c>
      <c r="I615" s="120" t="s">
        <v>76</v>
      </c>
      <c r="J615" s="120" t="s">
        <v>86</v>
      </c>
      <c r="K615" s="120" t="s">
        <v>82</v>
      </c>
    </row>
    <row r="616" spans="1:11" x14ac:dyDescent="0.25">
      <c r="A616" s="120" t="s">
        <v>1353</v>
      </c>
      <c r="B616" s="120" t="s">
        <v>1354</v>
      </c>
      <c r="C616" s="120" t="s">
        <v>85</v>
      </c>
      <c r="D616" s="120" t="s">
        <v>23</v>
      </c>
      <c r="E616" s="120" t="s">
        <v>51</v>
      </c>
      <c r="F616" s="120" t="s">
        <v>76</v>
      </c>
      <c r="G616" s="120" t="s">
        <v>76</v>
      </c>
      <c r="H616" s="120" t="s">
        <v>76</v>
      </c>
      <c r="I616" s="120" t="s">
        <v>76</v>
      </c>
      <c r="J616" s="120" t="s">
        <v>1355</v>
      </c>
      <c r="K616" s="120" t="s">
        <v>1356</v>
      </c>
    </row>
    <row r="617" spans="1:11" x14ac:dyDescent="0.25">
      <c r="A617" s="120" t="s">
        <v>1357</v>
      </c>
      <c r="B617" s="120" t="s">
        <v>1358</v>
      </c>
      <c r="C617" s="120" t="s">
        <v>85</v>
      </c>
      <c r="D617" s="120" t="s">
        <v>23</v>
      </c>
      <c r="E617" s="120" t="s">
        <v>51</v>
      </c>
      <c r="F617" s="120" t="s">
        <v>76</v>
      </c>
      <c r="G617" s="120" t="s">
        <v>76</v>
      </c>
      <c r="H617" s="120" t="s">
        <v>76</v>
      </c>
      <c r="I617" s="120" t="s">
        <v>76</v>
      </c>
      <c r="J617" s="120" t="s">
        <v>89</v>
      </c>
      <c r="K617" s="120" t="s">
        <v>82</v>
      </c>
    </row>
    <row r="618" spans="1:11" x14ac:dyDescent="0.25">
      <c r="A618" s="120" t="s">
        <v>1359</v>
      </c>
      <c r="B618" s="120" t="s">
        <v>1360</v>
      </c>
      <c r="C618" s="120" t="s">
        <v>85</v>
      </c>
      <c r="D618" s="120" t="s">
        <v>23</v>
      </c>
      <c r="E618" s="120" t="s">
        <v>51</v>
      </c>
      <c r="F618" s="120" t="s">
        <v>76</v>
      </c>
      <c r="G618" s="120" t="s">
        <v>76</v>
      </c>
      <c r="H618" s="120" t="s">
        <v>76</v>
      </c>
      <c r="I618" s="120" t="s">
        <v>76</v>
      </c>
      <c r="J618" s="120" t="s">
        <v>86</v>
      </c>
      <c r="K618" s="120" t="s">
        <v>82</v>
      </c>
    </row>
    <row r="619" spans="1:11" x14ac:dyDescent="0.25">
      <c r="A619" s="120" t="s">
        <v>1361</v>
      </c>
      <c r="B619" s="120" t="s">
        <v>1362</v>
      </c>
      <c r="C619" s="120" t="s">
        <v>85</v>
      </c>
      <c r="D619" s="120" t="s">
        <v>23</v>
      </c>
      <c r="E619" s="120" t="s">
        <v>51</v>
      </c>
      <c r="F619" s="120" t="s">
        <v>76</v>
      </c>
      <c r="G619" s="120" t="s">
        <v>76</v>
      </c>
      <c r="H619" s="120" t="s">
        <v>76</v>
      </c>
      <c r="I619" s="120" t="s">
        <v>76</v>
      </c>
      <c r="J619" s="120" t="s">
        <v>86</v>
      </c>
      <c r="K619" s="120" t="s">
        <v>82</v>
      </c>
    </row>
    <row r="620" spans="1:11" x14ac:dyDescent="0.25">
      <c r="A620" s="120" t="s">
        <v>1363</v>
      </c>
      <c r="B620" s="120" t="s">
        <v>1364</v>
      </c>
      <c r="C620" s="120" t="s">
        <v>85</v>
      </c>
      <c r="D620" s="120" t="s">
        <v>23</v>
      </c>
      <c r="E620" s="120" t="s">
        <v>51</v>
      </c>
      <c r="F620" s="120" t="s">
        <v>76</v>
      </c>
      <c r="G620" s="120" t="s">
        <v>76</v>
      </c>
      <c r="H620" s="120" t="s">
        <v>76</v>
      </c>
      <c r="I620" s="120" t="s">
        <v>76</v>
      </c>
      <c r="J620" s="120" t="s">
        <v>86</v>
      </c>
      <c r="K620" s="120" t="s">
        <v>82</v>
      </c>
    </row>
    <row r="621" spans="1:11" x14ac:dyDescent="0.25">
      <c r="A621" s="120" t="s">
        <v>1365</v>
      </c>
      <c r="B621" s="120" t="s">
        <v>1366</v>
      </c>
      <c r="C621" s="120" t="s">
        <v>85</v>
      </c>
      <c r="D621" s="120" t="s">
        <v>23</v>
      </c>
      <c r="E621" s="120" t="s">
        <v>51</v>
      </c>
      <c r="F621" s="120" t="s">
        <v>76</v>
      </c>
      <c r="G621" s="120" t="s">
        <v>76</v>
      </c>
      <c r="H621" s="120" t="s">
        <v>76</v>
      </c>
      <c r="I621" s="120" t="s">
        <v>76</v>
      </c>
      <c r="J621" s="120" t="s">
        <v>86</v>
      </c>
      <c r="K621" s="120" t="s">
        <v>82</v>
      </c>
    </row>
    <row r="622" spans="1:11" x14ac:dyDescent="0.25">
      <c r="A622" s="120" t="s">
        <v>1367</v>
      </c>
      <c r="B622" s="120" t="s">
        <v>1368</v>
      </c>
      <c r="C622" s="120" t="s">
        <v>85</v>
      </c>
      <c r="D622" s="120" t="s">
        <v>23</v>
      </c>
      <c r="E622" s="120" t="s">
        <v>51</v>
      </c>
      <c r="F622" s="120" t="s">
        <v>76</v>
      </c>
      <c r="G622" s="120" t="s">
        <v>76</v>
      </c>
      <c r="H622" s="120" t="s">
        <v>76</v>
      </c>
      <c r="I622" s="120" t="s">
        <v>76</v>
      </c>
      <c r="J622" s="120" t="s">
        <v>86</v>
      </c>
      <c r="K622" s="120" t="s">
        <v>82</v>
      </c>
    </row>
    <row r="623" spans="1:11" x14ac:dyDescent="0.25">
      <c r="A623" s="120" t="s">
        <v>1369</v>
      </c>
      <c r="B623" s="120" t="s">
        <v>1370</v>
      </c>
      <c r="C623" s="120" t="s">
        <v>85</v>
      </c>
      <c r="D623" s="120" t="s">
        <v>23</v>
      </c>
      <c r="E623" s="120" t="s">
        <v>51</v>
      </c>
      <c r="F623" s="120" t="s">
        <v>76</v>
      </c>
      <c r="G623" s="120" t="s">
        <v>76</v>
      </c>
      <c r="H623" s="120" t="s">
        <v>76</v>
      </c>
      <c r="I623" s="120" t="s">
        <v>76</v>
      </c>
      <c r="J623" s="120" t="s">
        <v>266</v>
      </c>
      <c r="K623" s="120" t="s">
        <v>82</v>
      </c>
    </row>
    <row r="624" spans="1:11" x14ac:dyDescent="0.25">
      <c r="A624" s="120" t="s">
        <v>1371</v>
      </c>
      <c r="B624" s="120" t="s">
        <v>1372</v>
      </c>
      <c r="C624" s="120" t="s">
        <v>1373</v>
      </c>
      <c r="D624" s="120" t="s">
        <v>1374</v>
      </c>
      <c r="E624" s="120" t="s">
        <v>51</v>
      </c>
      <c r="F624" s="120" t="s">
        <v>76</v>
      </c>
      <c r="G624" s="120" t="s">
        <v>76</v>
      </c>
      <c r="H624" s="120" t="s">
        <v>76</v>
      </c>
      <c r="I624" s="120" t="s">
        <v>76</v>
      </c>
      <c r="J624" s="120" t="s">
        <v>171</v>
      </c>
      <c r="K624" s="120" t="s">
        <v>82</v>
      </c>
    </row>
    <row r="625" spans="1:11" x14ac:dyDescent="0.25">
      <c r="A625" s="120" t="s">
        <v>1375</v>
      </c>
      <c r="B625" s="120" t="s">
        <v>1376</v>
      </c>
      <c r="C625" s="120" t="s">
        <v>85</v>
      </c>
      <c r="D625" s="120" t="s">
        <v>23</v>
      </c>
      <c r="E625" s="120" t="s">
        <v>51</v>
      </c>
      <c r="F625" s="120" t="s">
        <v>76</v>
      </c>
      <c r="G625" s="120" t="s">
        <v>76</v>
      </c>
      <c r="H625" s="120" t="s">
        <v>76</v>
      </c>
      <c r="I625" s="120" t="s">
        <v>76</v>
      </c>
      <c r="J625" s="120" t="s">
        <v>86</v>
      </c>
      <c r="K625" s="120" t="s">
        <v>82</v>
      </c>
    </row>
    <row r="626" spans="1:11" x14ac:dyDescent="0.25">
      <c r="A626" s="120" t="s">
        <v>1377</v>
      </c>
      <c r="B626" s="120" t="s">
        <v>1378</v>
      </c>
      <c r="C626" s="120" t="s">
        <v>85</v>
      </c>
      <c r="D626" s="120" t="s">
        <v>23</v>
      </c>
      <c r="E626" s="120" t="s">
        <v>51</v>
      </c>
      <c r="F626" s="120" t="s">
        <v>76</v>
      </c>
      <c r="G626" s="120" t="s">
        <v>76</v>
      </c>
      <c r="H626" s="120" t="s">
        <v>76</v>
      </c>
      <c r="I626" s="120" t="s">
        <v>76</v>
      </c>
      <c r="J626" s="120" t="s">
        <v>1379</v>
      </c>
      <c r="K626" s="120" t="s">
        <v>82</v>
      </c>
    </row>
    <row r="627" spans="1:11" x14ac:dyDescent="0.25">
      <c r="A627" s="120" t="s">
        <v>1380</v>
      </c>
      <c r="B627" s="120" t="s">
        <v>1381</v>
      </c>
      <c r="C627" s="120" t="s">
        <v>85</v>
      </c>
      <c r="D627" s="120" t="s">
        <v>23</v>
      </c>
      <c r="E627" s="120" t="s">
        <v>51</v>
      </c>
      <c r="F627" s="120" t="s">
        <v>76</v>
      </c>
      <c r="G627" s="120" t="s">
        <v>76</v>
      </c>
      <c r="H627" s="120" t="s">
        <v>76</v>
      </c>
      <c r="I627" s="120" t="s">
        <v>76</v>
      </c>
      <c r="J627" s="120" t="s">
        <v>86</v>
      </c>
      <c r="K627" s="120" t="s">
        <v>82</v>
      </c>
    </row>
    <row r="628" spans="1:11" x14ac:dyDescent="0.25">
      <c r="A628" s="120" t="s">
        <v>1382</v>
      </c>
      <c r="B628" s="120" t="s">
        <v>1383</v>
      </c>
      <c r="C628" s="120" t="s">
        <v>85</v>
      </c>
      <c r="D628" s="120" t="s">
        <v>23</v>
      </c>
      <c r="E628" s="120" t="s">
        <v>51</v>
      </c>
      <c r="F628" s="120" t="s">
        <v>76</v>
      </c>
      <c r="G628" s="120" t="s">
        <v>76</v>
      </c>
      <c r="H628" s="120" t="s">
        <v>76</v>
      </c>
      <c r="I628" s="120" t="s">
        <v>76</v>
      </c>
      <c r="J628" s="120" t="s">
        <v>86</v>
      </c>
      <c r="K628" s="120" t="s">
        <v>82</v>
      </c>
    </row>
    <row r="629" spans="1:11" x14ac:dyDescent="0.25">
      <c r="A629" s="120" t="s">
        <v>1384</v>
      </c>
      <c r="B629" s="120" t="s">
        <v>1385</v>
      </c>
      <c r="C629" s="120" t="s">
        <v>85</v>
      </c>
      <c r="D629" s="120" t="s">
        <v>23</v>
      </c>
      <c r="E629" s="120" t="s">
        <v>51</v>
      </c>
      <c r="F629" s="120" t="s">
        <v>76</v>
      </c>
      <c r="G629" s="120" t="s">
        <v>76</v>
      </c>
      <c r="H629" s="120" t="s">
        <v>76</v>
      </c>
      <c r="I629" s="120" t="s">
        <v>76</v>
      </c>
      <c r="J629" s="120" t="s">
        <v>86</v>
      </c>
      <c r="K629" s="120" t="s">
        <v>82</v>
      </c>
    </row>
    <row r="630" spans="1:11" x14ac:dyDescent="0.25">
      <c r="A630" s="120" t="s">
        <v>1386</v>
      </c>
      <c r="B630" s="120" t="s">
        <v>1387</v>
      </c>
      <c r="C630" s="120" t="s">
        <v>85</v>
      </c>
      <c r="D630" s="120" t="s">
        <v>23</v>
      </c>
      <c r="E630" s="120" t="s">
        <v>51</v>
      </c>
      <c r="F630" s="120" t="s">
        <v>76</v>
      </c>
      <c r="G630" s="120" t="s">
        <v>76</v>
      </c>
      <c r="H630" s="120" t="s">
        <v>76</v>
      </c>
      <c r="I630" s="120" t="s">
        <v>76</v>
      </c>
      <c r="J630" s="120" t="s">
        <v>1388</v>
      </c>
      <c r="K630" s="120" t="s">
        <v>82</v>
      </c>
    </row>
    <row r="631" spans="1:11" x14ac:dyDescent="0.25">
      <c r="A631" s="120" t="s">
        <v>1389</v>
      </c>
      <c r="B631" s="120" t="s">
        <v>1390</v>
      </c>
      <c r="C631" s="120" t="s">
        <v>85</v>
      </c>
      <c r="D631" s="120" t="s">
        <v>23</v>
      </c>
      <c r="E631" s="120" t="s">
        <v>51</v>
      </c>
      <c r="F631" s="120" t="s">
        <v>76</v>
      </c>
      <c r="G631" s="120" t="s">
        <v>76</v>
      </c>
      <c r="H631" s="120" t="s">
        <v>76</v>
      </c>
      <c r="I631" s="120" t="s">
        <v>76</v>
      </c>
      <c r="J631" s="120" t="s">
        <v>81</v>
      </c>
      <c r="K631" s="120" t="s">
        <v>82</v>
      </c>
    </row>
    <row r="632" spans="1:11" x14ac:dyDescent="0.25">
      <c r="A632" s="120" t="s">
        <v>1391</v>
      </c>
      <c r="B632" s="120" t="s">
        <v>1392</v>
      </c>
      <c r="C632" s="120" t="s">
        <v>85</v>
      </c>
      <c r="D632" s="120" t="s">
        <v>23</v>
      </c>
      <c r="E632" s="120" t="s">
        <v>51</v>
      </c>
      <c r="F632" s="120" t="s">
        <v>76</v>
      </c>
      <c r="G632" s="120" t="s">
        <v>76</v>
      </c>
      <c r="H632" s="120" t="s">
        <v>76</v>
      </c>
      <c r="I632" s="120" t="s">
        <v>76</v>
      </c>
      <c r="J632" s="120" t="s">
        <v>86</v>
      </c>
      <c r="K632" s="120" t="s">
        <v>82</v>
      </c>
    </row>
    <row r="633" spans="1:11" x14ac:dyDescent="0.25">
      <c r="A633" s="120" t="s">
        <v>1393</v>
      </c>
      <c r="B633" s="120" t="s">
        <v>1394</v>
      </c>
      <c r="C633" s="120" t="s">
        <v>85</v>
      </c>
      <c r="D633" s="120" t="s">
        <v>23</v>
      </c>
      <c r="E633" s="120" t="s">
        <v>51</v>
      </c>
      <c r="F633" s="120" t="s">
        <v>76</v>
      </c>
      <c r="G633" s="120" t="s">
        <v>76</v>
      </c>
      <c r="H633" s="120" t="s">
        <v>76</v>
      </c>
      <c r="I633" s="120" t="s">
        <v>76</v>
      </c>
      <c r="J633" s="120" t="s">
        <v>1395</v>
      </c>
      <c r="K633" s="120" t="s">
        <v>82</v>
      </c>
    </row>
    <row r="634" spans="1:11" x14ac:dyDescent="0.25">
      <c r="A634" s="120" t="s">
        <v>1396</v>
      </c>
      <c r="B634" s="120" t="s">
        <v>1397</v>
      </c>
      <c r="C634" s="120" t="s">
        <v>85</v>
      </c>
      <c r="D634" s="120" t="s">
        <v>23</v>
      </c>
      <c r="E634" s="120" t="s">
        <v>51</v>
      </c>
      <c r="F634" s="120" t="s">
        <v>76</v>
      </c>
      <c r="G634" s="120" t="s">
        <v>76</v>
      </c>
      <c r="H634" s="120" t="s">
        <v>76</v>
      </c>
      <c r="I634" s="120" t="s">
        <v>76</v>
      </c>
      <c r="J634" s="120" t="s">
        <v>86</v>
      </c>
      <c r="K634" s="120" t="s">
        <v>82</v>
      </c>
    </row>
    <row r="635" spans="1:11" x14ac:dyDescent="0.25">
      <c r="A635" s="120" t="s">
        <v>1398</v>
      </c>
      <c r="B635" s="120" t="s">
        <v>1399</v>
      </c>
      <c r="C635" s="120" t="s">
        <v>85</v>
      </c>
      <c r="D635" s="120" t="s">
        <v>23</v>
      </c>
      <c r="E635" s="120" t="s">
        <v>51</v>
      </c>
      <c r="F635" s="120" t="s">
        <v>76</v>
      </c>
      <c r="G635" s="120" t="s">
        <v>76</v>
      </c>
      <c r="H635" s="120" t="s">
        <v>76</v>
      </c>
      <c r="I635" s="120" t="s">
        <v>76</v>
      </c>
      <c r="J635" s="120" t="s">
        <v>1400</v>
      </c>
      <c r="K635" s="120" t="s">
        <v>82</v>
      </c>
    </row>
    <row r="636" spans="1:11" x14ac:dyDescent="0.25">
      <c r="A636" s="120" t="s">
        <v>1401</v>
      </c>
      <c r="B636" s="120" t="s">
        <v>1402</v>
      </c>
      <c r="C636" s="120" t="s">
        <v>199</v>
      </c>
      <c r="D636" s="120" t="s">
        <v>1403</v>
      </c>
      <c r="E636" s="120" t="s">
        <v>1404</v>
      </c>
      <c r="F636" s="120" t="s">
        <v>76</v>
      </c>
      <c r="G636" s="120" t="s">
        <v>76</v>
      </c>
      <c r="H636" s="120" t="s">
        <v>76</v>
      </c>
      <c r="I636" s="120" t="s">
        <v>76</v>
      </c>
      <c r="J636" s="120" t="s">
        <v>1405</v>
      </c>
      <c r="K636" s="120" t="s">
        <v>82</v>
      </c>
    </row>
    <row r="637" spans="1:11" x14ac:dyDescent="0.25">
      <c r="A637" s="120" t="s">
        <v>1406</v>
      </c>
      <c r="B637" s="120" t="s">
        <v>1407</v>
      </c>
      <c r="C637" s="120" t="s">
        <v>85</v>
      </c>
      <c r="D637" s="120" t="s">
        <v>23</v>
      </c>
      <c r="E637" s="120" t="s">
        <v>51</v>
      </c>
      <c r="F637" s="120" t="s">
        <v>76</v>
      </c>
      <c r="G637" s="120" t="s">
        <v>76</v>
      </c>
      <c r="H637" s="120" t="s">
        <v>76</v>
      </c>
      <c r="I637" s="120" t="s">
        <v>76</v>
      </c>
      <c r="J637" s="120" t="s">
        <v>86</v>
      </c>
      <c r="K637" s="120" t="s">
        <v>82</v>
      </c>
    </row>
    <row r="638" spans="1:11" x14ac:dyDescent="0.25">
      <c r="A638" s="120" t="s">
        <v>1408</v>
      </c>
      <c r="B638" s="120" t="s">
        <v>1409</v>
      </c>
      <c r="C638" s="120" t="s">
        <v>177</v>
      </c>
      <c r="D638" s="120" t="s">
        <v>178</v>
      </c>
      <c r="E638" s="120" t="s">
        <v>51</v>
      </c>
      <c r="F638" s="120" t="s">
        <v>76</v>
      </c>
      <c r="G638" s="120" t="s">
        <v>76</v>
      </c>
      <c r="H638" s="120" t="s">
        <v>76</v>
      </c>
      <c r="I638" s="120" t="s">
        <v>76</v>
      </c>
      <c r="J638" s="120" t="s">
        <v>364</v>
      </c>
      <c r="K638" s="120" t="s">
        <v>82</v>
      </c>
    </row>
    <row r="639" spans="1:11" x14ac:dyDescent="0.25">
      <c r="A639" s="120" t="s">
        <v>1410</v>
      </c>
      <c r="B639" s="120" t="s">
        <v>1411</v>
      </c>
      <c r="C639" s="120" t="s">
        <v>1412</v>
      </c>
      <c r="D639" s="120" t="s">
        <v>1413</v>
      </c>
      <c r="E639" s="120" t="s">
        <v>51</v>
      </c>
      <c r="F639" s="120" t="s">
        <v>76</v>
      </c>
      <c r="G639" s="120" t="s">
        <v>76</v>
      </c>
      <c r="H639" s="120" t="s">
        <v>76</v>
      </c>
      <c r="I639" s="120" t="s">
        <v>76</v>
      </c>
      <c r="J639" s="120" t="s">
        <v>1414</v>
      </c>
      <c r="K639" s="120" t="s">
        <v>82</v>
      </c>
    </row>
    <row r="640" spans="1:11" x14ac:dyDescent="0.25">
      <c r="A640" s="120" t="s">
        <v>1415</v>
      </c>
      <c r="B640" s="120" t="s">
        <v>1416</v>
      </c>
      <c r="C640" s="120" t="s">
        <v>85</v>
      </c>
      <c r="D640" s="120" t="s">
        <v>23</v>
      </c>
      <c r="E640" s="120" t="s">
        <v>51</v>
      </c>
      <c r="F640" s="120" t="s">
        <v>76</v>
      </c>
      <c r="G640" s="120" t="s">
        <v>76</v>
      </c>
      <c r="H640" s="120" t="s">
        <v>76</v>
      </c>
      <c r="I640" s="120" t="s">
        <v>76</v>
      </c>
      <c r="J640" s="120" t="s">
        <v>86</v>
      </c>
      <c r="K640" s="120" t="s">
        <v>82</v>
      </c>
    </row>
    <row r="641" spans="1:11" x14ac:dyDescent="0.25">
      <c r="A641" s="120" t="s">
        <v>1417</v>
      </c>
      <c r="B641" s="120" t="s">
        <v>1418</v>
      </c>
      <c r="C641" s="120" t="s">
        <v>85</v>
      </c>
      <c r="D641" s="120" t="s">
        <v>23</v>
      </c>
      <c r="E641" s="120" t="s">
        <v>51</v>
      </c>
      <c r="F641" s="120" t="s">
        <v>76</v>
      </c>
      <c r="G641" s="120" t="s">
        <v>76</v>
      </c>
      <c r="H641" s="120" t="s">
        <v>76</v>
      </c>
      <c r="I641" s="120" t="s">
        <v>76</v>
      </c>
      <c r="J641" s="120" t="s">
        <v>86</v>
      </c>
      <c r="K641" s="120" t="s">
        <v>82</v>
      </c>
    </row>
    <row r="642" spans="1:11" x14ac:dyDescent="0.25">
      <c r="A642" s="120" t="s">
        <v>1419</v>
      </c>
      <c r="B642" s="120" t="s">
        <v>1420</v>
      </c>
      <c r="C642" s="120" t="s">
        <v>85</v>
      </c>
      <c r="D642" s="120" t="s">
        <v>23</v>
      </c>
      <c r="E642" s="120" t="s">
        <v>51</v>
      </c>
      <c r="F642" s="120" t="s">
        <v>76</v>
      </c>
      <c r="G642" s="120" t="s">
        <v>76</v>
      </c>
      <c r="H642" s="120" t="s">
        <v>76</v>
      </c>
      <c r="I642" s="120" t="s">
        <v>76</v>
      </c>
      <c r="J642" s="120" t="s">
        <v>1421</v>
      </c>
      <c r="K642" s="120" t="s">
        <v>82</v>
      </c>
    </row>
    <row r="643" spans="1:11" x14ac:dyDescent="0.25">
      <c r="A643" s="120" t="s">
        <v>1422</v>
      </c>
      <c r="B643" s="120" t="s">
        <v>1423</v>
      </c>
      <c r="C643" s="120" t="s">
        <v>85</v>
      </c>
      <c r="D643" s="120" t="s">
        <v>23</v>
      </c>
      <c r="E643" s="120" t="s">
        <v>51</v>
      </c>
      <c r="F643" s="120" t="s">
        <v>76</v>
      </c>
      <c r="G643" s="120" t="s">
        <v>76</v>
      </c>
      <c r="H643" s="120" t="s">
        <v>76</v>
      </c>
      <c r="I643" s="120" t="s">
        <v>76</v>
      </c>
      <c r="J643" s="120" t="s">
        <v>86</v>
      </c>
      <c r="K643" s="120" t="s">
        <v>82</v>
      </c>
    </row>
    <row r="644" spans="1:11" x14ac:dyDescent="0.25">
      <c r="A644" s="120" t="s">
        <v>1424</v>
      </c>
      <c r="B644" s="120" t="s">
        <v>1425</v>
      </c>
      <c r="C644" s="120" t="s">
        <v>85</v>
      </c>
      <c r="D644" s="120" t="s">
        <v>23</v>
      </c>
      <c r="E644" s="120" t="s">
        <v>51</v>
      </c>
      <c r="F644" s="120" t="s">
        <v>76</v>
      </c>
      <c r="G644" s="120" t="s">
        <v>76</v>
      </c>
      <c r="H644" s="120" t="s">
        <v>76</v>
      </c>
      <c r="I644" s="120" t="s">
        <v>76</v>
      </c>
      <c r="J644" s="120" t="s">
        <v>86</v>
      </c>
      <c r="K644" s="120" t="s">
        <v>82</v>
      </c>
    </row>
    <row r="645" spans="1:11" x14ac:dyDescent="0.25">
      <c r="A645" s="120" t="s">
        <v>1426</v>
      </c>
      <c r="B645" s="120" t="s">
        <v>1427</v>
      </c>
      <c r="C645" s="120" t="s">
        <v>177</v>
      </c>
      <c r="D645" s="120" t="s">
        <v>178</v>
      </c>
      <c r="E645" s="120" t="s">
        <v>51</v>
      </c>
      <c r="F645" s="120" t="s">
        <v>76</v>
      </c>
      <c r="G645" s="120" t="s">
        <v>76</v>
      </c>
      <c r="H645" s="120" t="s">
        <v>76</v>
      </c>
      <c r="I645" s="120" t="s">
        <v>76</v>
      </c>
      <c r="J645" s="120" t="s">
        <v>364</v>
      </c>
      <c r="K645" s="120" t="s">
        <v>82</v>
      </c>
    </row>
    <row r="646" spans="1:11" x14ac:dyDescent="0.25">
      <c r="A646" s="120" t="s">
        <v>1428</v>
      </c>
      <c r="B646" s="120" t="s">
        <v>1429</v>
      </c>
      <c r="C646" s="120" t="s">
        <v>85</v>
      </c>
      <c r="D646" s="120" t="s">
        <v>23</v>
      </c>
      <c r="E646" s="120" t="s">
        <v>51</v>
      </c>
      <c r="F646" s="120" t="s">
        <v>76</v>
      </c>
      <c r="G646" s="120" t="s">
        <v>76</v>
      </c>
      <c r="H646" s="120" t="s">
        <v>76</v>
      </c>
      <c r="I646" s="120" t="s">
        <v>76</v>
      </c>
      <c r="J646" s="120" t="s">
        <v>86</v>
      </c>
      <c r="K646" s="120" t="s">
        <v>82</v>
      </c>
    </row>
    <row r="647" spans="1:11" x14ac:dyDescent="0.25">
      <c r="A647" s="120" t="s">
        <v>1430</v>
      </c>
      <c r="B647" s="120" t="s">
        <v>1431</v>
      </c>
      <c r="C647" s="120" t="s">
        <v>85</v>
      </c>
      <c r="D647" s="120" t="s">
        <v>23</v>
      </c>
      <c r="E647" s="120" t="s">
        <v>51</v>
      </c>
      <c r="F647" s="120" t="s">
        <v>76</v>
      </c>
      <c r="G647" s="120" t="s">
        <v>76</v>
      </c>
      <c r="H647" s="120" t="s">
        <v>76</v>
      </c>
      <c r="I647" s="120" t="s">
        <v>76</v>
      </c>
      <c r="J647" s="120" t="s">
        <v>81</v>
      </c>
      <c r="K647" s="120" t="s">
        <v>82</v>
      </c>
    </row>
    <row r="648" spans="1:11" x14ac:dyDescent="0.25">
      <c r="A648" s="120" t="s">
        <v>1432</v>
      </c>
      <c r="B648" s="120" t="s">
        <v>1433</v>
      </c>
      <c r="C648" s="120" t="s">
        <v>85</v>
      </c>
      <c r="D648" s="120" t="s">
        <v>23</v>
      </c>
      <c r="E648" s="120" t="s">
        <v>51</v>
      </c>
      <c r="F648" s="120" t="s">
        <v>76</v>
      </c>
      <c r="G648" s="120" t="s">
        <v>76</v>
      </c>
      <c r="H648" s="120" t="s">
        <v>76</v>
      </c>
      <c r="I648" s="120" t="s">
        <v>76</v>
      </c>
      <c r="J648" s="120" t="s">
        <v>1233</v>
      </c>
      <c r="K648" s="120" t="s">
        <v>82</v>
      </c>
    </row>
    <row r="649" spans="1:11" x14ac:dyDescent="0.25">
      <c r="A649" s="120" t="s">
        <v>1434</v>
      </c>
      <c r="B649" s="120" t="s">
        <v>1435</v>
      </c>
      <c r="C649" s="120" t="s">
        <v>85</v>
      </c>
      <c r="D649" s="120" t="s">
        <v>23</v>
      </c>
      <c r="E649" s="120" t="s">
        <v>51</v>
      </c>
      <c r="F649" s="120" t="s">
        <v>76</v>
      </c>
      <c r="G649" s="120" t="s">
        <v>76</v>
      </c>
      <c r="H649" s="120" t="s">
        <v>76</v>
      </c>
      <c r="I649" s="120" t="s">
        <v>76</v>
      </c>
      <c r="J649" s="120" t="s">
        <v>86</v>
      </c>
      <c r="K649" s="120" t="s">
        <v>82</v>
      </c>
    </row>
    <row r="650" spans="1:11" x14ac:dyDescent="0.25">
      <c r="A650" s="120" t="s">
        <v>1436</v>
      </c>
      <c r="B650" s="120" t="s">
        <v>1437</v>
      </c>
      <c r="C650" s="120" t="s">
        <v>85</v>
      </c>
      <c r="D650" s="120" t="s">
        <v>23</v>
      </c>
      <c r="E650" s="120" t="s">
        <v>51</v>
      </c>
      <c r="F650" s="120" t="s">
        <v>76</v>
      </c>
      <c r="G650" s="120" t="s">
        <v>76</v>
      </c>
      <c r="H650" s="120" t="s">
        <v>76</v>
      </c>
      <c r="I650" s="120" t="s">
        <v>76</v>
      </c>
      <c r="J650" s="120" t="s">
        <v>252</v>
      </c>
      <c r="K650" s="120" t="s">
        <v>82</v>
      </c>
    </row>
    <row r="651" spans="1:11" x14ac:dyDescent="0.25">
      <c r="A651" s="120" t="s">
        <v>1438</v>
      </c>
      <c r="B651" s="120" t="s">
        <v>1439</v>
      </c>
      <c r="C651" s="120" t="s">
        <v>85</v>
      </c>
      <c r="D651" s="120" t="s">
        <v>23</v>
      </c>
      <c r="E651" s="120" t="s">
        <v>51</v>
      </c>
      <c r="F651" s="120" t="s">
        <v>76</v>
      </c>
      <c r="G651" s="120" t="s">
        <v>76</v>
      </c>
      <c r="H651" s="120" t="s">
        <v>76</v>
      </c>
      <c r="I651" s="120" t="s">
        <v>76</v>
      </c>
      <c r="J651" s="120" t="s">
        <v>1440</v>
      </c>
      <c r="K651" s="120" t="s">
        <v>82</v>
      </c>
    </row>
    <row r="652" spans="1:11" x14ac:dyDescent="0.25">
      <c r="A652" s="120" t="s">
        <v>1441</v>
      </c>
      <c r="B652" s="120" t="s">
        <v>1442</v>
      </c>
      <c r="C652" s="120" t="s">
        <v>85</v>
      </c>
      <c r="D652" s="120" t="s">
        <v>23</v>
      </c>
      <c r="E652" s="120" t="s">
        <v>51</v>
      </c>
      <c r="F652" s="120" t="s">
        <v>76</v>
      </c>
      <c r="G652" s="120" t="s">
        <v>76</v>
      </c>
      <c r="H652" s="120" t="s">
        <v>76</v>
      </c>
      <c r="I652" s="120" t="s">
        <v>76</v>
      </c>
      <c r="J652" s="120" t="s">
        <v>1379</v>
      </c>
      <c r="K652" s="120" t="s">
        <v>82</v>
      </c>
    </row>
    <row r="653" spans="1:11" x14ac:dyDescent="0.25">
      <c r="A653" s="120" t="s">
        <v>1443</v>
      </c>
      <c r="B653" s="120" t="s">
        <v>1444</v>
      </c>
      <c r="C653" s="120" t="s">
        <v>85</v>
      </c>
      <c r="D653" s="120" t="s">
        <v>23</v>
      </c>
      <c r="E653" s="120" t="s">
        <v>51</v>
      </c>
      <c r="F653" s="120" t="s">
        <v>76</v>
      </c>
      <c r="G653" s="120" t="s">
        <v>76</v>
      </c>
      <c r="H653" s="120" t="s">
        <v>76</v>
      </c>
      <c r="I653" s="120" t="s">
        <v>76</v>
      </c>
      <c r="J653" s="120" t="s">
        <v>86</v>
      </c>
      <c r="K653" s="120" t="s">
        <v>82</v>
      </c>
    </row>
    <row r="654" spans="1:11" x14ac:dyDescent="0.25">
      <c r="A654" s="120" t="s">
        <v>1445</v>
      </c>
      <c r="B654" s="120" t="s">
        <v>1446</v>
      </c>
      <c r="C654" s="120" t="s">
        <v>85</v>
      </c>
      <c r="D654" s="120" t="s">
        <v>23</v>
      </c>
      <c r="E654" s="120" t="s">
        <v>51</v>
      </c>
      <c r="F654" s="120" t="s">
        <v>76</v>
      </c>
      <c r="G654" s="120" t="s">
        <v>76</v>
      </c>
      <c r="H654" s="120" t="s">
        <v>76</v>
      </c>
      <c r="I654" s="120" t="s">
        <v>76</v>
      </c>
      <c r="J654" s="120" t="s">
        <v>1447</v>
      </c>
      <c r="K654" s="120" t="s">
        <v>82</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1572-0195-4B15-83A5-CA384B6E147D}">
  <sheetPr>
    <tabColor theme="8" tint="-0.249977111117893"/>
    <pageSetUpPr fitToPage="1"/>
  </sheetPr>
  <dimension ref="A1:XFC85"/>
  <sheetViews>
    <sheetView zoomScale="75" zoomScaleNormal="75" workbookViewId="0">
      <selection activeCell="A14" sqref="A14"/>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1 Modification Input'!$E$6</f>
        <v>Microsoft 365</v>
      </c>
      <c r="F2" s="321"/>
      <c r="G2" s="321"/>
    </row>
    <row r="3" spans="1:11" ht="18.75" customHeight="1" x14ac:dyDescent="0.25">
      <c r="B3" s="322" t="s">
        <v>1451</v>
      </c>
      <c r="C3" s="323"/>
      <c r="D3" s="324"/>
      <c r="E3" s="316" t="str">
        <f>'Example 1 Modification Input'!E9</f>
        <v>1234</v>
      </c>
      <c r="F3" s="317"/>
      <c r="G3" s="318"/>
    </row>
    <row r="4" spans="1:11" ht="18.75" customHeight="1" x14ac:dyDescent="0.25">
      <c r="B4" s="110" t="s">
        <v>1491</v>
      </c>
      <c r="C4" s="111"/>
      <c r="D4" s="112"/>
      <c r="E4" s="316" t="str">
        <f>IFERROR(IF('Example 1 Modification Input'!E11="Yes","Proprietary Fund",VLOOKUP(E3,GAAP02Aindex!$A$2:$K$654,4,FALSE)),"Unidentified")</f>
        <v>Unidentified</v>
      </c>
      <c r="F4" s="317"/>
      <c r="G4" s="318"/>
    </row>
    <row r="5" spans="1:11" ht="18.75" customHeight="1" x14ac:dyDescent="0.25">
      <c r="B5" s="322" t="s">
        <v>1452</v>
      </c>
      <c r="C5" s="323"/>
      <c r="D5" s="324"/>
      <c r="E5" s="336">
        <f>'Example 1 Modification Input'!E10</f>
        <v>4321</v>
      </c>
      <c r="F5" s="336"/>
      <c r="G5" s="336"/>
    </row>
    <row r="6" spans="1:11" ht="18.75" customHeight="1" x14ac:dyDescent="0.25">
      <c r="B6" s="320" t="s">
        <v>1470</v>
      </c>
      <c r="C6" s="320"/>
      <c r="D6" s="320"/>
      <c r="E6" s="321" t="str">
        <f>'Example 1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1 Modification Input'!$K$22="FI$Cal","Dr: 1624100 - Right-to-Use SBITA - Amortizable",
IF('Example 1 Modification Input'!$K$22="Non-FI$Cal", "Dr: Acct 0480 - RIGHT-TO-USE SBITA - AMORTIZABLE","Please complete rows 5 and 14 of the input sheet."))</f>
        <v>Dr: Acct 0480 - RIGHT-TO-USE SBITA - AMORTIZABLE</v>
      </c>
      <c r="C18" s="74"/>
      <c r="D18" s="74"/>
      <c r="E18" s="74"/>
      <c r="F18" s="142"/>
      <c r="G18" s="142"/>
      <c r="H18" s="141"/>
      <c r="I18" s="141"/>
      <c r="J18" s="142">
        <f>IF(OR('Example 1 Modification Input'!$E$15="Yes",'Example 1 Modification Input'!$E$15="No"),'Example 1 Modification Input'!$N$25,IF('Example 1 Modification Input'!$J$28='Example 1 Modification Output'!$E$7,0,'Example 1 Modification Input'!$N$25))</f>
        <v>86608.93439395036</v>
      </c>
      <c r="K18" s="142"/>
    </row>
    <row r="19" spans="1:19" ht="18.75" customHeight="1" x14ac:dyDescent="0.2">
      <c r="B19" s="74" t="str">
        <f>IF('Example 1 Modification Input'!$K$22="FI$Cal","Dr: 390XXXXXX - Fund Balance",IF('Example 1 Modification Input'!$K$22="Non-FI$Cal", "Dr: Acct 0950 - BEGINNING FUND BALANCE","Please complete the input sheet fully."))</f>
        <v>Dr: Acct 0950 - BEGINNING FUND BALANCE</v>
      </c>
      <c r="C19" s="74"/>
      <c r="D19" s="74"/>
      <c r="E19" s="74"/>
      <c r="F19" s="142"/>
      <c r="G19" s="142"/>
      <c r="H19" s="141"/>
      <c r="I19" s="141"/>
      <c r="J19" s="142">
        <f>IF('Example 1 Modification Input'!$E$15="Yes",0,IF(AND($E$8&lt;&gt;'Drop-down menus'!$P$2,$J$18&lt;($K$21+$K$22)),($K$21+$K$22)-$J$18,0))</f>
        <v>0</v>
      </c>
      <c r="K19" s="142"/>
    </row>
    <row r="20" spans="1:19" ht="18.75" customHeight="1" x14ac:dyDescent="0.2">
      <c r="B20" s="74" t="str">
        <f>IF('Example 1 Modification Input'!$K$22="FI$Cal","Dr: 390XXXXXX - Fund Balance",IF('Example 1 Modification Input'!$K$22="Non-FI$Cal", "Dr: Acct 0952 - BEG FB ADJ/PRIOR PERIOD ADJUSTMENT","Please complete the input sheet fully."))</f>
        <v>Dr: Acct 0952 - BEG FB ADJ/PRIOR PERIOD ADJUSTMENT</v>
      </c>
      <c r="C20" s="74"/>
      <c r="D20" s="74"/>
      <c r="E20" s="74"/>
      <c r="F20" s="142"/>
      <c r="G20" s="142"/>
      <c r="H20" s="141"/>
      <c r="I20" s="141"/>
      <c r="J20" s="142">
        <f>IF('Example 1 Modification Input'!$E$15="Yes",0,IF(AND($E$8='Drop-down menus'!$P$2,$J$18&lt;($K$21+$K$22)),($K$21+$K$22)-$J$18,0))</f>
        <v>0</v>
      </c>
      <c r="K20" s="142"/>
    </row>
    <row r="21" spans="1:19" ht="18.75" customHeight="1" x14ac:dyDescent="0.2">
      <c r="B21" s="74"/>
      <c r="C21" s="74" t="str">
        <f>IF('Example 1 Modification Input'!$K$22="FI$Cal","Cr: 1624190 - Accumulated Amortization - Right-to-Use SBITA",IF('Example 1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1 Modification Input'!$E$15="Yes",'Example 1 Modification Input'!$E$15="No"),'Example 1 Modification Input'!$M$25,IF('Example 1 Modification Input'!$J$28='Example 1 Modification Output'!$E$7,0,'Example 1 Modification Input'!$M$25))</f>
        <v>49490.819653685947</v>
      </c>
    </row>
    <row r="22" spans="1:19" ht="18.75" customHeight="1" x14ac:dyDescent="0.25">
      <c r="B22" s="79"/>
      <c r="C22" s="74" t="str">
        <f>IF('Example 1 Modification Input'!$K$22="FI$Cal","Cr: 2590180 - Right-to-Use SBITA Liability - Noncurrent (GAAP)",IF('Example 1 Modification Input'!$K$22="Non-FI$Cal", "Cr: Acct 0674 - RIGHT-TO-USE SBITA LIABILITY","Please complete the input sheet fully."))</f>
        <v>Cr: Acct 0674 - RIGHT-TO-USE SBITA LIABILITY</v>
      </c>
      <c r="D22" s="74"/>
      <c r="E22" s="74"/>
      <c r="F22" s="142"/>
      <c r="G22" s="142"/>
      <c r="H22" s="141"/>
      <c r="I22" s="141"/>
      <c r="J22" s="142"/>
      <c r="K22" s="238">
        <f>ROUND(IF(OR('Example 1 Modification Input'!$E$15="Yes",'Example 1 Modification Input'!$E$15="No"),'Example 1 Modification Input'!$L$25,IF('Example 1 Modification Input'!$J$28='Example 1 Modification Output'!$E$7,0,'Example 1 Modification Input'!$L$25)),2)</f>
        <v>0</v>
      </c>
    </row>
    <row r="23" spans="1:19" ht="18.75" customHeight="1" x14ac:dyDescent="0.25">
      <c r="B23" s="79"/>
      <c r="C23" s="74" t="str">
        <f>IF('Example 1 Modification Input'!$K$22="FI$Cal","Cr: 390XXXXXX - Fund Balance",IF('Example 1 Modification Input'!$K$22="Non-FI$Cal", "Cr: Acct 0950 - BEGINNING FUND BALANCE","Please complete the input sheet fully."))</f>
        <v>Cr: Acct 0950 - BEGINNING FUND BALANCE</v>
      </c>
      <c r="D23" s="74"/>
      <c r="E23" s="74"/>
      <c r="F23" s="142"/>
      <c r="G23" s="142"/>
      <c r="H23" s="141"/>
      <c r="I23" s="141"/>
      <c r="J23" s="142"/>
      <c r="K23" s="142">
        <f>IF('Example 1 Modification Input'!$E$15="Yes",0,IF(AND($E$8&lt;&gt;'Drop-down menus'!$P$2,($K$21+$K$22)&lt;J18),$J$18-($K$21+$K$22),0))</f>
        <v>37118.114740264413</v>
      </c>
    </row>
    <row r="24" spans="1:19" ht="18.75" customHeight="1" x14ac:dyDescent="0.25">
      <c r="B24" s="79"/>
      <c r="C24" s="74" t="str">
        <f>IF('Example 1 Modification Input'!$K$22="FI$Cal","Cr: 390XXXXXX - Fund Balance",IF('Example 1 Modification Input'!$K$22="Non-FI$Cal", "Cr: Acct 0952 - BEG FB ADJ/PRIOR PERIOD ADJUSTMENT","Please complete the input sheet fully."))</f>
        <v>Cr: Acct 0952 - BEG FB ADJ/PRIOR PERIOD ADJUSTMENT</v>
      </c>
      <c r="D24" s="74"/>
      <c r="E24" s="74"/>
      <c r="F24" s="142"/>
      <c r="G24" s="142"/>
      <c r="H24" s="141"/>
      <c r="I24" s="141"/>
      <c r="J24" s="142"/>
      <c r="K24" s="142">
        <f>IF('Example 1 Modification Input'!$E$15="Yes",($J$18-$K$22),IF(AND($E$8='Drop-down menus'!$P$2,($K$21+$K$22)&lt;$J$18),$J$18-($K$21+$K$22),0))</f>
        <v>0</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1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1 Modification Input'!$K$22="FI$Cal","Cr: 4598400 - Lease &amp; Other Financing Proceeds",IF('Example 1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1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1 Modification Input'!$K$22="FI$Cal","Dr: 1624100 - Right-to-Use SBITA - Amortizable",
IF('Example 1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1 Modification Input'!$K$22="FI$Cal","Dr: 4598400 - Lease &amp; Other Financing Proceeds",IF('Example 1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1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1 Modification Input'!$K$22="FI$Cal","Cr: 2590180 - Right-to-Use SBITA Liability - Noncurrent (GAAP)",IF('Example 1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1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1 Modification Input'!$K$22="Non-FI$Cal","Dr: Acct 0875 - DEPRECIATION/AMORTIZATION","Dr: 5424920 - Amortization - Right-to-Use SBITA"))</f>
        <v>Dr: Acct 0875 - DEPRECIATION/AMORTIZATION</v>
      </c>
      <c r="C41" s="74"/>
      <c r="D41" s="74"/>
      <c r="E41" s="74"/>
      <c r="F41" s="142"/>
      <c r="G41" s="142"/>
      <c r="H41" s="141"/>
      <c r="I41" s="141"/>
      <c r="J41" s="78">
        <f>IF('Example 1 Modification Input'!$E$15="Yes",0,IF('Example 1 Modification Input'!$J$28=$E$7,SUMIFS('Example 1 Modification Input'!$G$32:$G$1243,'Example 1 Modification Input'!$J$32:$J$1243,'Example 1 Modification Output'!$E$7)+'Example 1 Modification Input'!$F$20,SUMIFS('Example 1 Modification Input'!$G$32:$G$1243,'Example 1 Modification Input'!$J$32:$J$1243,'Example 1 Modification Output'!$E$7)))</f>
        <v>55372.857103266855</v>
      </c>
      <c r="K41" s="142"/>
    </row>
    <row r="42" spans="1:15" ht="18.75" customHeight="1" x14ac:dyDescent="0.25">
      <c r="B42" s="79"/>
      <c r="C42" s="74" t="str">
        <f>IF('Example 1 Modification Input'!$K$22="FI$Cal","Cr: 1624190 - Accumulated Amortization - Right-to-Use SBITA",IF('Example 1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55372.857103266855</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c r="L44" s="75"/>
      <c r="M44" s="76"/>
    </row>
    <row r="45" spans="1:15" ht="18.75" customHeight="1" x14ac:dyDescent="0.2">
      <c r="B45" s="74" t="str">
        <f>IF('Example 1 Modification Input'!$K$22="FI$Cal","Dr: 5420488 - Debt Service - Principal - SBITA",
IF('Example 1 Modification Input'!$K$22="Non-FI$Cal", "Dr: Acct 0848 - DEBT SERVICE - PRINCIPAL LEASES","Please select either FI$Cal or non-FI$Cal in the input sheet"))</f>
        <v>Dr: Acct 0848 - DEBT SERVICE - PRINCIPAL LEASES</v>
      </c>
      <c r="C45" s="74"/>
      <c r="D45" s="74"/>
      <c r="E45" s="74"/>
      <c r="F45" s="78"/>
      <c r="G45" s="78"/>
      <c r="H45" s="141"/>
      <c r="I45" s="141"/>
      <c r="J45" s="145">
        <f>ROUND(IF('Example 1 Modification Input'!$E$15="Yes",0,IF('Example 1 Modification Input'!$J$28=$E$7,SUMIFS('Example 1 Modification Input'!$E$32:$E$1243,'Example 1 Modification Input'!$J$32:$J$1243,'Example 1 Modification Output'!$E$7)+'Example 1 Modification Input'!$E$20,SUMIFS('Example 1 Modification Input'!$E$32:$E$1243,'Example 1 Modification Input'!$J$32:$J$1243,'Example 1 Modification Output'!$E$7))),2)</f>
        <v>51330.27</v>
      </c>
      <c r="K45" s="78"/>
      <c r="L45" s="74"/>
      <c r="M45" s="74"/>
      <c r="O45" s="73"/>
    </row>
    <row r="46" spans="1:15" ht="18.75" customHeight="1" x14ac:dyDescent="0.2">
      <c r="B46" s="74" t="str">
        <f>IF('Example 1 Modification Input'!$K$22="FI$Cal","Dr: 5420098 - Debt Service - Interest - SBITA",
IF('Example 1 Modification Input'!$K$22="Non-FI$Cal",
IF('Example 1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1 Modification Input'!$E$15="Yes",0,IF('Example 1 Modification Input'!$J$28=$E$7,SUMIFS('Example 1 Modification Input'!$D$32:$D$1243,'Example 1 Modification Input'!$J$32:$J$1243,'Example 1 Modification Output'!$E$7)+'Example 1 Modification Input'!$D$20,SUMIFS('Example 1 Modification Input'!$D$32:$D$1243,'Example 1 Modification Input'!$J$32:$J$1243,'Example 1 Modification Output'!$E$7))),2)</f>
        <v>669.73</v>
      </c>
      <c r="K46" s="78"/>
      <c r="L46" s="74"/>
      <c r="M46" s="74"/>
      <c r="O46" s="73"/>
    </row>
    <row r="47" spans="1:15" ht="18.75" customHeight="1" x14ac:dyDescent="0.25">
      <c r="B47" s="79"/>
      <c r="C47" s="74" t="str">
        <f>IF('Example 1 Modification Input'!$K$22="Non-FI$Cal",VLOOKUP($E$4,'Drop-down menus'!$T$1:$W$10,4,FALSE),"Cr: 5346350 - Information Technology Services - Subscription")</f>
        <v>Cr: Acct 0XXX - FUNCTIONAL EXPENSE</v>
      </c>
      <c r="D47" s="74"/>
      <c r="E47" s="74"/>
      <c r="F47" s="78"/>
      <c r="G47" s="78"/>
      <c r="H47" s="141"/>
      <c r="I47" s="141"/>
      <c r="J47" s="78"/>
      <c r="K47" s="78">
        <f>SUM(J45:J46)</f>
        <v>52000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1 Modification Input'!$K$22="FI$Cal","Dr: 2590180 - Right-to-Use SBITA Liability - Noncurrent (GAAP)",
IF('Example 1 Modification Input'!$K$22="Non-FI$Cal", "Dr: Acct 0674 - RIGHT-TO-USE SBITA LIABILITY","Please complete the input sheet fully"))</f>
        <v>Dr: Acct 0674 - RIGHT-TO-USE SBITA LIABILITY</v>
      </c>
      <c r="C50" s="74"/>
      <c r="D50" s="74"/>
      <c r="E50" s="74"/>
      <c r="F50" s="142"/>
      <c r="G50" s="142"/>
      <c r="H50" s="141"/>
      <c r="I50" s="141"/>
      <c r="J50" s="142">
        <f>K51</f>
        <v>51330.27</v>
      </c>
      <c r="K50" s="142"/>
      <c r="O50" s="73"/>
    </row>
    <row r="51" spans="1:15" ht="18.75" customHeight="1" x14ac:dyDescent="0.25">
      <c r="B51" s="79"/>
      <c r="C51" s="74" t="str">
        <f>IF('Example 1 Modification Input'!$K$22="FI$Cal","Cr: 5420488 - Debt Service - Principal - SBITA",IF('Example 1 Modification Input'!$K$22="Non-FI$Cal", "Cr: Acct 0848 -  DEBT SERV-PRINCIPAL (GAAP ADJ)","Cr: Acct 0848 -  DEBT SERV-PRINCIPAL (GAAP ADJ)"))</f>
        <v>Cr: Acct 0848 -  DEBT SERV-PRINCIPAL (GAAP ADJ)</v>
      </c>
      <c r="D51" s="74"/>
      <c r="E51" s="74"/>
      <c r="F51" s="142"/>
      <c r="G51" s="142"/>
      <c r="H51" s="141"/>
      <c r="I51" s="141"/>
      <c r="J51" s="142"/>
      <c r="K51" s="142">
        <f>J45</f>
        <v>51330.27</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1 Modification Input'!$K$22="FI$Cal","Dr: 2590180 - Right-to-Use SBITA Liability - Noncurrent (GAAP)",
IF('Example 1 Modification Input'!$K$22="Non-FI$Cal", "Dr: Acct 0674 - RIGHT-TO-USE SBITA LIABILITY","Please select either FI$Cal or non-FI$Cal in the input sheet"))</f>
        <v>Dr: Acct 0674 - RIGHT-TO-USE SBITA LIABILITY</v>
      </c>
      <c r="C54" s="74"/>
      <c r="D54" s="74"/>
      <c r="E54" s="74"/>
      <c r="F54" s="142"/>
      <c r="G54" s="142"/>
      <c r="H54" s="141"/>
      <c r="I54" s="141"/>
      <c r="J54" s="143">
        <f>K55</f>
        <v>51321.41</v>
      </c>
      <c r="K54" s="142"/>
      <c r="L54" s="74"/>
      <c r="M54" s="80"/>
      <c r="O54" s="73"/>
    </row>
    <row r="55" spans="1:15" ht="18.75" customHeight="1" x14ac:dyDescent="0.25">
      <c r="B55" s="79"/>
      <c r="C55" s="74" t="str">
        <f>IF('Example 1 Modification Input'!$K$22="FI$Cal","Cr: 2090955 - Right-to-Use SBITA Liability - Current (GAAP)",IF('Example 1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1 Modification Input'!$E$15="Yes"),0,IF(OR('Example 1 Modification Input'!$E$15="Yes",$E$7&lt;'Example 1 Modification Input'!$J$28),0,SUM(INDEX('Example 1 Modification Input'!$A$32:$E$1243,MATCH(DATE(RIGHT($E$7,4),7,1),'Example 1 Modification Input'!$A$32:$A$1243),5):INDEX('Example 1 Modification Input'!$A$32:$E$1243,MATCH(DATE(RIGHT($E$7,4)+1,6,1),'Example 1 Modification Input'!$A$32:$A$1243),5)))),2)</f>
        <v>51321.41</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1 Modification Input'!$K$22="FI$Cal","Dr: 1624190 - Accumulated Amortization - Right-to-Use SBITA",IF('Example 1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1 Modification Input'!$E$15="Yes",0,'Example 1 Modification Input'!M28)</f>
        <v>0</v>
      </c>
      <c r="K61" s="142"/>
    </row>
    <row r="62" spans="1:15" ht="18.75" customHeight="1" x14ac:dyDescent="0.2">
      <c r="A62" s="91"/>
      <c r="B62" s="144"/>
      <c r="C62" s="74" t="str">
        <f>IF('Example 1 Modification Input'!$K$22="FI$Cal","Cr: 1624100 - Right-to-Use SBITA – Amortizable",
IF('Example 1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1 Modification Input'!$K$22="FI$Cal","Dr: 2590180 - Right-to-Use SBITA Liability - Noncurrent (GAAP)",IF('Example 1 Modification Input'!$K$22="Non-FI$Cal", "Dr: Acct 0674 - RIGHT-TO-USE SBITA LIABILITY","Please complete the input sheet fully."))</f>
        <v>Dr: Acct 0674 - RIGHT-TO-USE SBITA LIABILITY</v>
      </c>
      <c r="C66" s="74"/>
      <c r="D66" s="74"/>
      <c r="E66" s="74"/>
      <c r="F66" s="142"/>
      <c r="G66" s="142"/>
      <c r="H66" s="141"/>
      <c r="I66" s="141"/>
      <c r="J66" s="142">
        <f>IF(AND('Example 1 Modification Input'!$E$15="Yes",'Example 1 Modification Input'!$F$15=$E$7),'Example 1 Modification Input'!$E$16,IF('Example 1 Modification Input'!$E$22&lt;0,'Example 1 Modification Input'!$N$28,0))</f>
        <v>0</v>
      </c>
      <c r="K66" s="142"/>
    </row>
    <row r="67" spans="1:11" ht="18.75" customHeight="1" x14ac:dyDescent="0.2">
      <c r="B67" s="74" t="str">
        <f>IF('Example 1 Modification Input'!$K$22="FI$Cal","Dr: 1624190 - Accumulated Amortization - Right-to-Use SBITA",IF('Example 1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1 Modification Input'!$E$15="Yes",'Example 1 Modification Input'!$F$15=$E$7),'Example 1 Modification Input'!$E$17,0)</f>
        <v>0</v>
      </c>
      <c r="K67" s="142"/>
    </row>
    <row r="68" spans="1:11" ht="18.75" customHeight="1" x14ac:dyDescent="0.2">
      <c r="B68" s="74" t="str">
        <f>IF('Example 1 Modification Input'!$K$22="Non-FI$Cal",VLOOKUP($E$4,'Drop-down menus'!$T$1:$W$10,3,FALSE),"Dr: 5346350 - Information Technology Services - Subscription")</f>
        <v>Dr: Acct 0XXX - FUNCTIONAL EXPENSE</v>
      </c>
      <c r="C68" s="74"/>
      <c r="D68" s="74"/>
      <c r="E68" s="74"/>
      <c r="F68" s="142"/>
      <c r="G68" s="142"/>
      <c r="H68" s="141"/>
      <c r="I68" s="141"/>
      <c r="J68" s="142">
        <f>IF('Example 1 Modification Input'!$E$15="No",0,IF($J$66+$J$67&gt;$K$69,0,$K$69-$J$66-$J$67))</f>
        <v>0</v>
      </c>
      <c r="K68" s="142"/>
    </row>
    <row r="69" spans="1:11" ht="18.75" customHeight="1" x14ac:dyDescent="0.25">
      <c r="B69" s="79"/>
      <c r="C69" s="141" t="str">
        <f>IF('Example 1 Modification Input'!$K$22="FI$Cal","Cr: 1624100 - Right-to-Use SBITA - Amortizable",
IF('Example 1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1 Modification Input'!$E$15="Yes",'Example 1 Modification Input'!$F$15=$E$7),'Example 1 Modification Input'!$E$24,IF('Example 1 Modification Input'!$E$22&lt;0,'Example 1 Modification Input'!$N$28,0))</f>
        <v>0</v>
      </c>
    </row>
    <row r="70" spans="1:11" ht="18.75" customHeight="1" x14ac:dyDescent="0.25">
      <c r="B70" s="79"/>
      <c r="C70" s="74" t="str">
        <f>IF('Example 1 Modification Input'!$K$22="Non-FI$Cal",VLOOKUP($E$4,'Drop-down menus'!$T$1:$W$10,4,FALSE),"Cr: 5346350 - Information Technology Services - Subscription")</f>
        <v>Cr: Acct 0XXX - FUNCTIONAL EXPENSE</v>
      </c>
      <c r="D70" s="74"/>
      <c r="E70" s="74"/>
      <c r="F70" s="142"/>
      <c r="G70" s="142"/>
      <c r="H70" s="141"/>
      <c r="I70" s="141"/>
      <c r="J70" s="142"/>
      <c r="K70" s="142">
        <f>IF('Example 1 Modification Input'!$E$15="No",0,IF($J$66+$J$67&lt;$K$69,0,($J$66+$J$67)-$K$69))</f>
        <v>0</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1 Modification Input'!$K$22="FI$Cal","Dr: 1624100 - Right-to-Use SBITA - Amortizable",
IF('Example 1 Modification Input'!$K$22="Non-FI$Cal", "Dr: Acct 0480 - RIGHT-TO-USE SBITA - AMORTIZABLE","Please complete rows 5 and 14 of the input sheet."))</f>
        <v>Dr: Acct 0480 - RIGHT-TO-USE SBITA - AMORTIZABLE</v>
      </c>
      <c r="C74" s="74"/>
      <c r="D74" s="74"/>
      <c r="E74" s="74"/>
      <c r="F74" s="143"/>
      <c r="G74" s="143"/>
      <c r="H74" s="141"/>
      <c r="I74" s="141"/>
      <c r="J74" s="142">
        <f>IF('Example 1 Modification Input'!$E$15="Yes",0,IF('Example 1 Modification Input'!$E$22&gt;0,'Example 1 Modification Input'!$N$28,0))</f>
        <v>102651.68496423024</v>
      </c>
      <c r="K74" s="72"/>
    </row>
    <row r="75" spans="1:11" ht="18.75" customHeight="1" x14ac:dyDescent="0.2">
      <c r="C75" s="74" t="str">
        <f>IF('Example 1 Modification Input'!$K$22="FI$Cal","Cr: 2590180 - Right-to-Use SBITA Liability - Noncurrent (GAAP)",IF('Example 1 Modification Input'!$K$22="Non-FI$Cal", "Cr: Acct 0674 - RIGHT-TO-USE SBITA LIABILITY","Please complete the input sheet fully."))</f>
        <v>Cr: Acct 0674 - RIGHT-TO-USE SBITA LIABILITY</v>
      </c>
      <c r="D75" s="74"/>
      <c r="E75" s="74"/>
      <c r="F75" s="142"/>
      <c r="G75" s="142"/>
      <c r="H75" s="141"/>
      <c r="I75" s="141"/>
      <c r="J75" s="142"/>
      <c r="K75" s="142">
        <f>IF('Example 1 Modification Input'!$E$15="Yes",0,IF('Example 1 Modification Input'!$E$22&gt;0,'Example 1 Modification Input'!$N$28,0))</f>
        <v>102651.68496423024</v>
      </c>
    </row>
    <row r="76" spans="1:11" ht="18.75" customHeight="1" x14ac:dyDescent="0.2">
      <c r="A76" s="132"/>
      <c r="B76" s="164" t="s">
        <v>1537</v>
      </c>
      <c r="C76" s="69"/>
      <c r="D76" s="69"/>
      <c r="E76" s="69"/>
      <c r="F76" s="72"/>
      <c r="G76" s="72"/>
      <c r="H76" s="71"/>
      <c r="I76" s="71"/>
      <c r="J76" s="32"/>
      <c r="K76" s="72"/>
    </row>
    <row r="77" spans="1:11" ht="18.75" customHeight="1" x14ac:dyDescent="0.2">
      <c r="A77" s="91"/>
      <c r="B77" s="119"/>
      <c r="J77" s="32"/>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sort="0" autoFilter="0" pivotTables="0"/>
  <mergeCells count="16">
    <mergeCell ref="B56:I57"/>
    <mergeCell ref="E4:G4"/>
    <mergeCell ref="B1:K1"/>
    <mergeCell ref="B2:D2"/>
    <mergeCell ref="E2:G2"/>
    <mergeCell ref="B3:D3"/>
    <mergeCell ref="E3:G3"/>
    <mergeCell ref="B8:D10"/>
    <mergeCell ref="E8:G10"/>
    <mergeCell ref="A12:K13"/>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4D8EE2F-7D5A-49D2-9DB3-8EF4802804E7}">
          <x14:formula1>
            <xm:f>'Drop-down menus'!$L$2:$L$102</xm:f>
          </x14:formula1>
          <xm:sqref>E7:G7</xm:sqref>
        </x14:dataValidation>
        <x14:dataValidation type="list" allowBlank="1" showInputMessage="1" showErrorMessage="1" xr:uid="{59142AB9-2F77-4CBC-B24E-63FE8AE7634D}">
          <x14:formula1>
            <xm:f>'Drop-down menus'!$P$1:$P$3</xm:f>
          </x14:formula1>
          <xm:sqref>E8:G10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A7BE8-790B-48A0-8990-E4BE62CBC942}">
  <sheetPr>
    <tabColor theme="8"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1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1 Modification Output'!E2</f>
        <v>Microsoft 365</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1 Modification Input'!$E$9</f>
        <v>1234</v>
      </c>
      <c r="D4" s="10"/>
      <c r="E4" s="339" t="s">
        <v>1465</v>
      </c>
      <c r="F4" s="10"/>
      <c r="G4" s="10"/>
    </row>
    <row r="5" spans="1:20" ht="22.5" customHeight="1" x14ac:dyDescent="0.25">
      <c r="A5" s="338" t="s">
        <v>17</v>
      </c>
      <c r="B5" s="338"/>
      <c r="C5" s="12">
        <f>'Example 1 Modification Output'!E5</f>
        <v>4321</v>
      </c>
      <c r="D5" s="12"/>
      <c r="E5" s="341"/>
      <c r="F5" s="12"/>
      <c r="G5" s="12"/>
    </row>
    <row r="6" spans="1:20" ht="22.5" customHeight="1" x14ac:dyDescent="0.25">
      <c r="A6" s="13" t="s">
        <v>1659</v>
      </c>
      <c r="B6" s="13"/>
      <c r="C6" s="12" t="str">
        <f>'Example 1 Modification Input'!$E$12</f>
        <v>Governmental Fund</v>
      </c>
      <c r="D6" s="12"/>
      <c r="E6" s="23" t="s">
        <v>11</v>
      </c>
      <c r="F6" s="12"/>
      <c r="G6" s="12"/>
    </row>
    <row r="7" spans="1:20" ht="22.5" customHeight="1" x14ac:dyDescent="0.25">
      <c r="A7" s="338" t="s">
        <v>14</v>
      </c>
      <c r="B7" s="338"/>
      <c r="C7" s="24" t="str">
        <f>'Example 1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244" t="str">
        <f>RIGHT(C7,4)&amp;"–"&amp;RIGHT(C7,4)+1</f>
        <v>2024–2025</v>
      </c>
      <c r="B9" s="245">
        <f>SUM(INDEX('Example 1 Modification Input'!$A$32:$E$1243,MATCH(DATE(LEFT($A9,4),7,1),'Example 1 Modification Input'!$A$32:$A$1243),5):INDEX('Example 1 Modification Input'!$A$32:$E$1243,MATCH(DATE(RIGHT($A9,4),6,1),'Example 1 Modification Input'!$A$32:$A$1243),5))</f>
        <v>51321.414810388553</v>
      </c>
      <c r="C9" s="16">
        <f>SUM(INDEX('Example 1 Modification Input'!$A$32:$E$1243,MATCH(DATE(LEFT($A9,4),7,1),'Example 1 Modification Input'!$A$32:$A$1243),4):INDEX('Example 1 Modification Input'!$A$32:$E$1243,MATCH(DATE(RIGHT($A9,4),6,1),'Example 1 Modification Input'!$A$32:$A$1243),4))</f>
        <v>678.58518961144705</v>
      </c>
      <c r="E9" s="22">
        <v>0</v>
      </c>
    </row>
    <row r="10" spans="1:20" ht="22.5" customHeight="1" x14ac:dyDescent="0.25">
      <c r="A10" s="15" t="str">
        <f>LEFT(A9,4)+1&amp;"–"&amp;RIGHT(A9,4)+1</f>
        <v>2025–2026</v>
      </c>
      <c r="B10" s="16">
        <f>SUM(INDEX('Example 1 Modification Input'!$A$32:$E$1243,MATCH(DATE(LEFT($A10,4),7,1),'Example 1 Modification Input'!$A$32:$A$1243),5):INDEX('Example 1 Modification Input'!$A$32:$E$1243,MATCH(DATE(RIGHT($A10,4),6,1),'Example 1 Modification Input'!$A$32:$A$1243),5))</f>
        <v>-4.8684901631302729E-13</v>
      </c>
      <c r="C10" s="16">
        <f>SUM(INDEX('Example 1 Modification Input'!$A$32:$E$1243,MATCH(DATE(LEFT($A10,4),7,1),'Example 1 Modification Input'!$A$32:$A$1243),4):INDEX('Example 1 Modification Input'!$A$32:$E$1243,MATCH(DATE(RIGHT($A10,4),6,1),'Example 1 Modification Input'!$A$32:$A$1243),4))</f>
        <v>4.8684901631302729E-13</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1 Modification Input'!$A$32:$E$1243,MATCH(DATE(LEFT($A11,4),7,1),'Example 1 Modification Input'!$A$32:$A$1243),5):INDEX('Example 1 Modification Input'!$A$32:$E$1243,MATCH(DATE(RIGHT($A11,4),6,1),'Example 1 Modification Input'!$A$32:$A$1243),5))</f>
        <v>0</v>
      </c>
      <c r="C11" s="16">
        <f>SUM(INDEX('Example 1 Modification Input'!$A$32:$E$1243,MATCH(DATE(LEFT($A11,4),7,1),'Example 1 Modification Input'!$A$32:$A$1243),4):INDEX('Example 1 Modification Input'!$A$32:$E$1243,MATCH(DATE(RIGHT($A11,4),6,1),'Example 1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1 Modification Input'!$A$32:$E$1243,MATCH(DATE(LEFT($A12,4),7,1),'Example 1 Modification Input'!$A$32:$A$1243),5):INDEX('Example 1 Modification Input'!$A$32:$E$1243,MATCH(DATE(RIGHT($A12,4),6,1),'Example 1 Modification Input'!$A$32:$A$1243),5))</f>
        <v>0</v>
      </c>
      <c r="C12" s="16">
        <f>SUM(INDEX('Example 1 Modification Input'!$A$32:$E$1243,MATCH(DATE(LEFT($A12,4),7,1),'Example 1 Modification Input'!$A$32:$A$1243),4):INDEX('Example 1 Modification Input'!$A$32:$E$1243,MATCH(DATE(RIGHT($A12,4),6,1),'Example 1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1 Modification Input'!$A$32:$E$1243,MATCH(DATE(LEFT($A13,4),7,1),'Example 1 Modification Input'!$A$32:$A$1243),5):INDEX('Example 1 Modification Input'!$A$32:$E$1243,MATCH(DATE(RIGHT($A13,4),6,1),'Example 1 Modification Input'!$A$32:$A$1243),5))</f>
        <v>0</v>
      </c>
      <c r="C13" s="16">
        <f>SUM(INDEX('Example 1 Modification Input'!$A$32:$E$1243,MATCH(DATE(LEFT($A13,4),7,1),'Example 1 Modification Input'!$A$32:$A$1243),4):INDEX('Example 1 Modification Input'!$A$32:$E$1243,MATCH(DATE(RIGHT($A13,4),6,1),'Example 1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1 Modification Input'!$A$32:$E$1243,MATCH(DATE(LEFT($A14,4),7,1),'Example 1 Modification Input'!$A$32:$A$1243),5):INDEX('Example 1 Modification Input'!$A$32:$E$1243,MATCH(DATE(RIGHT($A14,4),6,1),'Example 1 Modification Input'!$A$32:$A$1243),5))</f>
        <v>0</v>
      </c>
      <c r="C14" s="16">
        <f>SUM(INDEX('Example 1 Modification Input'!$A$32:$E$1243,MATCH(DATE(LEFT($A14,4),7,1),'Example 1 Modification Input'!$A$32:$A$1243),4):INDEX('Example 1 Modification Input'!$A$32:$E$1243,MATCH(DATE(RIGHT($A14,4),6,1),'Example 1 Modification Input'!$A$32:$A$1243),4))</f>
        <v>0</v>
      </c>
      <c r="E14" s="26"/>
    </row>
    <row r="15" spans="1:20" ht="22.5" customHeight="1" x14ac:dyDescent="0.25">
      <c r="A15" s="15" t="str">
        <f t="shared" ref="A15:A28" si="0">LEFT(A14,4)+5&amp;"–"&amp;RIGHT(A14,4)+5</f>
        <v>2034–2039</v>
      </c>
      <c r="B15" s="16">
        <f>SUM(INDEX('Example 1 Modification Input'!$A$32:$E$1243,MATCH(DATE(LEFT($A15,4),7,1),'Example 1 Modification Input'!$A$32:$A$1243),5):INDEX('Example 1 Modification Input'!$A$32:$E$1243,MATCH(DATE(RIGHT($A15,4),6,1),'Example 1 Modification Input'!$A$32:$A$1243),5))</f>
        <v>0</v>
      </c>
      <c r="C15" s="16">
        <f>SUM(INDEX('Example 1 Modification Input'!$A$32:$E$1243,MATCH(DATE(LEFT($A15,4),7,1),'Example 1 Modification Input'!$A$32:$A$1243),4):INDEX('Example 1 Modification Input'!$A$32:$E$1243,MATCH(DATE(RIGHT($A15,4),6,1),'Example 1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1 Modification Input'!$A$32:$E$1243,MATCH(DATE(LEFT($A16,4),7,1),'Example 1 Modification Input'!$A$32:$A$1243),5):INDEX('Example 1 Modification Input'!$A$32:$E$1243,MATCH(DATE(RIGHT($A16,4),6,1),'Example 1 Modification Input'!$A$32:$A$1243),5))</f>
        <v>0</v>
      </c>
      <c r="C16" s="16">
        <f>SUM(INDEX('Example 1 Modification Input'!$A$32:$E$1243,MATCH(DATE(LEFT($A16,4),7,1),'Example 1 Modification Input'!$A$32:$A$1243),4):INDEX('Example 1 Modification Input'!$A$32:$E$1243,MATCH(DATE(RIGHT($A16,4),6,1),'Example 1 Modification Input'!$A$32:$A$1243),4))</f>
        <v>0</v>
      </c>
      <c r="E16" s="27"/>
      <c r="F16" s="19"/>
      <c r="G16" s="19"/>
      <c r="H16" s="19"/>
    </row>
    <row r="17" spans="1:20" ht="22.5" customHeight="1" x14ac:dyDescent="0.25">
      <c r="A17" s="15" t="str">
        <f t="shared" si="0"/>
        <v>2044–2049</v>
      </c>
      <c r="B17" s="16">
        <f>SUM(INDEX('Example 1 Modification Input'!$A$32:$E$1243,MATCH(DATE(LEFT($A17,4),7,1),'Example 1 Modification Input'!$A$32:$A$1243),5):INDEX('Example 1 Modification Input'!$A$32:$E$1243,MATCH(DATE(RIGHT($A17,4),6,1),'Example 1 Modification Input'!$A$32:$A$1243),5))</f>
        <v>0</v>
      </c>
      <c r="C17" s="16">
        <f>SUM(INDEX('Example 1 Modification Input'!$A$32:$E$1243,MATCH(DATE(LEFT($A17,4),7,1),'Example 1 Modification Input'!$A$32:$A$1243),4):INDEX('Example 1 Modification Input'!$A$32:$E$1243,MATCH(DATE(RIGHT($A17,4),6,1),'Example 1 Modification Input'!$A$32:$A$1243),4))</f>
        <v>0</v>
      </c>
      <c r="E17" s="27"/>
    </row>
    <row r="18" spans="1:20" ht="22.5" customHeight="1" x14ac:dyDescent="0.25">
      <c r="A18" s="15" t="str">
        <f t="shared" si="0"/>
        <v>2049–2054</v>
      </c>
      <c r="B18" s="16">
        <f>SUM(INDEX('Example 1 Modification Input'!$A$32:$E$1243,MATCH(DATE(LEFT($A18,4),7,1),'Example 1 Modification Input'!$A$32:$A$1243),5):INDEX('Example 1 Modification Input'!$A$32:$E$1243,MATCH(DATE(RIGHT($A18,4),6,1),'Example 1 Modification Input'!$A$32:$A$1243),5))</f>
        <v>0</v>
      </c>
      <c r="C18" s="16">
        <f>SUM(INDEX('Example 1 Modification Input'!$A$32:$E$1243,MATCH(DATE(LEFT($A18,4),7,1),'Example 1 Modification Input'!$A$32:$A$1243),4):INDEX('Example 1 Modification Input'!$A$32:$E$1243,MATCH(DATE(RIGHT($A18,4),6,1),'Example 1 Modification Input'!$A$32:$A$1243),4))</f>
        <v>0</v>
      </c>
      <c r="E18" s="27"/>
    </row>
    <row r="19" spans="1:20" ht="22.5" customHeight="1" x14ac:dyDescent="0.25">
      <c r="A19" s="15" t="str">
        <f t="shared" si="0"/>
        <v>2054–2059</v>
      </c>
      <c r="B19" s="16">
        <f>SUM(INDEX('Example 1 Modification Input'!$A$32:$E$1243,MATCH(DATE(LEFT($A19,4),7,1),'Example 1 Modification Input'!$A$32:$A$1243),5):INDEX('Example 1 Modification Input'!$A$32:$E$1243,MATCH(DATE(RIGHT($A19,4),6,1),'Example 1 Modification Input'!$A$32:$A$1243),5))</f>
        <v>0</v>
      </c>
      <c r="C19" s="16">
        <f>SUM(INDEX('Example 1 Modification Input'!$A$32:$E$1243,MATCH(DATE(LEFT($A19,4),7,1),'Example 1 Modification Input'!$A$32:$A$1243),4):INDEX('Example 1 Modification Input'!$A$32:$E$1243,MATCH(DATE(RIGHT($A19,4),6,1),'Example 1 Modification Input'!$A$32:$A$1243),4))</f>
        <v>0</v>
      </c>
      <c r="E19" s="27"/>
      <c r="F19" s="19"/>
      <c r="G19" s="19"/>
      <c r="H19" s="19"/>
    </row>
    <row r="20" spans="1:20" ht="22.5" customHeight="1" x14ac:dyDescent="0.25">
      <c r="A20" s="15" t="str">
        <f t="shared" si="0"/>
        <v>2059–2064</v>
      </c>
      <c r="B20" s="16">
        <f>SUM(INDEX('Example 1 Modification Input'!$A$32:$E$1243,MATCH(DATE(LEFT($A20,4),7,1),'Example 1 Modification Input'!$A$32:$A$1243),5):INDEX('Example 1 Modification Input'!$A$32:$E$1243,MATCH(DATE(RIGHT($A20,4),6,1),'Example 1 Modification Input'!$A$32:$A$1243),5))</f>
        <v>0</v>
      </c>
      <c r="C20" s="16">
        <f>SUM(INDEX('Example 1 Modification Input'!$A$32:$E$1243,MATCH(DATE(LEFT($A20,4),7,1),'Example 1 Modification Input'!$A$32:$A$1243),4):INDEX('Example 1 Modification Input'!$A$32:$E$1243,MATCH(DATE(RIGHT($A20,4),6,1),'Example 1 Modification Input'!$A$32:$A$1243),4))</f>
        <v>0</v>
      </c>
      <c r="E20" s="27"/>
      <c r="F20" s="19"/>
      <c r="G20" s="19"/>
      <c r="H20" s="19"/>
    </row>
    <row r="21" spans="1:20" ht="22.5" customHeight="1" x14ac:dyDescent="0.25">
      <c r="A21" s="15" t="str">
        <f t="shared" si="0"/>
        <v>2064–2069</v>
      </c>
      <c r="B21" s="16">
        <f>SUM(INDEX('Example 1 Modification Input'!$A$32:$E$1243,MATCH(DATE(LEFT($A21,4),7,1),'Example 1 Modification Input'!$A$32:$A$1243),5):INDEX('Example 1 Modification Input'!$A$32:$E$1243,MATCH(DATE(RIGHT($A21,4),6,1),'Example 1 Modification Input'!$A$32:$A$1243),5))</f>
        <v>0</v>
      </c>
      <c r="C21" s="16">
        <f>SUM(INDEX('Example 1 Modification Input'!$A$32:$E$1243,MATCH(DATE(LEFT($A21,4),7,1),'Example 1 Modification Input'!$A$32:$A$1243),4):INDEX('Example 1 Modification Input'!$A$32:$E$1243,MATCH(DATE(RIGHT($A21,4),6,1),'Example 1 Modification Input'!$A$32:$A$1243),4))</f>
        <v>0</v>
      </c>
      <c r="E21" s="26"/>
    </row>
    <row r="22" spans="1:20" ht="22.5" customHeight="1" x14ac:dyDescent="0.25">
      <c r="A22" s="15" t="str">
        <f t="shared" si="0"/>
        <v>2069–2074</v>
      </c>
      <c r="B22" s="16">
        <f>SUM(INDEX('Example 1 Modification Input'!$A$32:$E$1243,MATCH(DATE(LEFT($A22,4),7,1),'Example 1 Modification Input'!$A$32:$A$1243),5):INDEX('Example 1 Modification Input'!$A$32:$E$1243,MATCH(DATE(RIGHT($A22,4),6,1),'Example 1 Modification Input'!$A$32:$A$1243),5))</f>
        <v>0</v>
      </c>
      <c r="C22" s="16">
        <f>SUM(INDEX('Example 1 Modification Input'!$A$32:$E$1243,MATCH(DATE(LEFT($A22,4),7,1),'Example 1 Modification Input'!$A$32:$A$1243),4):INDEX('Example 1 Modification Input'!$A$32:$E$1243,MATCH(DATE(RIGHT($A22,4),6,1),'Example 1 Modification Input'!$A$32:$A$1243),4))</f>
        <v>0</v>
      </c>
      <c r="E22" s="27"/>
    </row>
    <row r="23" spans="1:20" ht="22.5" customHeight="1" x14ac:dyDescent="0.25">
      <c r="A23" s="15" t="str">
        <f t="shared" si="0"/>
        <v>2074–2079</v>
      </c>
      <c r="B23" s="16">
        <f>SUM(INDEX('Example 1 Modification Input'!$A$32:$E$1243,MATCH(DATE(LEFT($A23,4),7,1),'Example 1 Modification Input'!$A$32:$A$1243),5):INDEX('Example 1 Modification Input'!$A$32:$E$1243,MATCH(DATE(RIGHT($A23,4),6,1),'Example 1 Modification Input'!$A$32:$A$1243),5))</f>
        <v>0</v>
      </c>
      <c r="C23" s="16">
        <f>SUM(INDEX('Example 1 Modification Input'!$A$32:$E$1243,MATCH(DATE(LEFT($A23,4),7,1),'Example 1 Modification Input'!$A$32:$A$1243),4):INDEX('Example 1 Modification Input'!$A$32:$E$1243,MATCH(DATE(RIGHT($A23,4),6,1),'Example 1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1 Modification Input'!$A$32:$E$1243,MATCH(DATE(LEFT($A24,4),7,1),'Example 1 Modification Input'!$A$32:$A$1243),5):INDEX('Example 1 Modification Input'!$A$32:$E$1243,MATCH(DATE(RIGHT($A24,4),6,1),'Example 1 Modification Input'!$A$32:$A$1243),5))</f>
        <v>0</v>
      </c>
      <c r="C24" s="16">
        <f>SUM(INDEX('Example 1 Modification Input'!$A$32:$E$1243,MATCH(DATE(LEFT($A24,4),7,1),'Example 1 Modification Input'!$A$32:$A$1243),4):INDEX('Example 1 Modification Input'!$A$32:$E$1243,MATCH(DATE(RIGHT($A24,4),6,1),'Example 1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1 Modification Input'!$A$32:$E$1243,MATCH(DATE(LEFT($A25,4),7,1),'Example 1 Modification Input'!$A$32:$A$1243),5):INDEX('Example 1 Modification Input'!$A$32:$E$1243,MATCH(DATE(RIGHT($A25,4),6,1),'Example 1 Modification Input'!$A$32:$A$1243),5))</f>
        <v>0</v>
      </c>
      <c r="C25" s="16">
        <f>SUM(INDEX('Example 1 Modification Input'!$A$32:$E$1243,MATCH(DATE(LEFT($A25,4),7,1),'Example 1 Modification Input'!$A$32:$A$1243),4):INDEX('Example 1 Modification Input'!$A$32:$E$1243,MATCH(DATE(RIGHT($A25,4),6,1),'Example 1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1 Modification Input'!$A$32:$E$1243,MATCH(DATE(LEFT($A26,4),7,1),'Example 1 Modification Input'!$A$32:$A$1243),5):INDEX('Example 1 Modification Input'!$A$32:$E$1243,MATCH(DATE(RIGHT($A26,4),6,1),'Example 1 Modification Input'!$A$32:$A$1243),5))</f>
        <v>0</v>
      </c>
      <c r="C26" s="16">
        <f>SUM(INDEX('Example 1 Modification Input'!$A$32:$E$1243,MATCH(DATE(LEFT($A26,4),7,1),'Example 1 Modification Input'!$A$32:$A$1243),4):INDEX('Example 1 Modification Input'!$A$32:$E$1243,MATCH(DATE(RIGHT($A26,4),6,1),'Example 1 Modification Input'!$A$32:$A$1243),4))</f>
        <v>0</v>
      </c>
    </row>
    <row r="27" spans="1:20" ht="22.5" customHeight="1" x14ac:dyDescent="0.25">
      <c r="A27" s="15" t="str">
        <f t="shared" si="0"/>
        <v>2094–2099</v>
      </c>
      <c r="B27" s="16">
        <f>SUM(INDEX('Example 1 Modification Input'!$A$32:$E$1243,MATCH(DATE(LEFT($A27,4),7,1),'Example 1 Modification Input'!$A$32:$A$1243),5):INDEX('Example 1 Modification Input'!$A$32:$E$1243,MATCH(DATE(RIGHT($A27,4),6,1),'Example 1 Modification Input'!$A$32:$A$1243),5))</f>
        <v>0</v>
      </c>
      <c r="C27" s="16">
        <f>SUM(INDEX('Example 1 Modification Input'!$A$32:$E$1243,MATCH(DATE(LEFT($A27,4),7,1),'Example 1 Modification Input'!$A$32:$A$1243),4):INDEX('Example 1 Modification Input'!$A$32:$E$1243,MATCH(DATE(RIGHT($A27,4),6,1),'Example 1 Modification Input'!$A$32:$A$1243),4))</f>
        <v>0</v>
      </c>
    </row>
    <row r="28" spans="1:20" ht="22.5" customHeight="1" x14ac:dyDescent="0.25">
      <c r="A28" s="15" t="str">
        <f t="shared" si="0"/>
        <v>2099–2104</v>
      </c>
      <c r="B28" s="16">
        <f>SUM(INDEX('Example 1 Modification Input'!$A$32:$E$1243,MATCH(DATE(LEFT($A28,4),7,1),'Example 1 Modification Input'!$A$32:$A$1243),5):INDEX('Example 1 Modification Input'!$A$32:$E$1243,MATCH(DATE(RIGHT($A28,4),6,1),'Example 1 Modification Input'!$A$32:$A$1243),5))</f>
        <v>0</v>
      </c>
      <c r="C28" s="16">
        <f>SUM(INDEX('Example 1 Modification Input'!$A$32:$E$1243,MATCH(DATE(LEFT($A28,4),7,1),'Example 1 Modification Input'!$A$32:$A$1243),4):INDEX('Example 1 Modification Input'!$A$32:$E$1243,MATCH(DATE(RIGHT($A28,4),6,1),'Example 1 Modification Input'!$A$32:$A$1243),4))</f>
        <v>0</v>
      </c>
    </row>
    <row r="29" spans="1:20" ht="22.5" customHeight="1" x14ac:dyDescent="0.25">
      <c r="A29" s="15" t="str">
        <f>LEFT(A28,4)+5&amp;"–"&amp;RIGHT(A28,4)+5</f>
        <v>2104–2109</v>
      </c>
      <c r="B29" s="16">
        <f>SUM(INDEX('Example 1 Modification Input'!$A$32:$E$1243,MATCH(DATE(LEFT($A29,4),7,1),'Example 1 Modification Input'!$A$32:$A$1243),5):INDEX('Example 1 Modification Input'!$A$32:$E$1243,MATCH(DATE(RIGHT($A29,4),6,1),'Example 1 Modification Input'!$A$32:$A$1243),5))</f>
        <v>0</v>
      </c>
      <c r="C29" s="16">
        <f>SUM(INDEX('Example 1 Modification Input'!$A$32:$E$1243,MATCH(DATE(LEFT($A29,4),7,1),'Example 1 Modification Input'!$A$32:$A$1243),4):INDEX('Example 1 Modification Input'!$A$32:$E$1243,MATCH(DATE(RIGHT($A29,4),6,1),'Example 1 Modification Input'!$A$32:$A$1243),4))</f>
        <v>0</v>
      </c>
    </row>
    <row r="30" spans="1:20" ht="22.5" customHeight="1" x14ac:dyDescent="0.25">
      <c r="A30" s="15" t="str">
        <f>LEFT(A29,4)+5&amp;"–"&amp;RIGHT(A29,4)+5</f>
        <v>2109–2114</v>
      </c>
      <c r="B30" s="16">
        <f>SUM(INDEX('Example 1 Modification Input'!$A$32:$E$1243,MATCH(DATE(LEFT($A30,4),7,1),'Example 1 Modification Input'!$A$32:$A$1243),5):INDEX('Example 1 Modification Input'!$A$32:$E$1243,MATCH(DATE(RIGHT($A30,4),6,1),'Example 1 Modification Input'!$A$32:$A$1243),5))</f>
        <v>0</v>
      </c>
      <c r="C30" s="16">
        <f>SUM(INDEX('Example 1 Modification Input'!$A$32:$E$1243,MATCH(DATE(LEFT($A30,4),7,1),'Example 1 Modification Input'!$A$32:$A$1243),4):INDEX('Example 1 Modification Input'!$A$32:$E$1243,MATCH(DATE(RIGHT($A30,4),6,1),'Example 1 Modification Input'!$A$32:$A$1243),4))</f>
        <v>0</v>
      </c>
    </row>
    <row r="31" spans="1:20" ht="22.5" customHeight="1" x14ac:dyDescent="0.25">
      <c r="A31" s="15" t="str">
        <f>LEFT(A30,4)+5&amp;"–"&amp;RIGHT(A30,4)+5</f>
        <v>2114–2119</v>
      </c>
      <c r="B31" s="16">
        <f>SUM(INDEX('Example 1 Modification Input'!$A$32:$E$1243,MATCH(DATE(LEFT($A31,4),7,1),'Example 1 Modification Input'!$A$32:$A$1243),5):INDEX('Example 1 Modification Input'!$A$32:$E$1243,MATCH(DATE(RIGHT($A31,4),6,1),'Example 1 Modification Input'!$A$32:$A$1243),5))</f>
        <v>0</v>
      </c>
      <c r="C31" s="16">
        <f>SUM(INDEX('Example 1 Modification Input'!$A$32:$E$1243,MATCH(DATE(LEFT($A31,4),7,1),'Example 1 Modification Input'!$A$32:$A$1243),4):INDEX('Example 1 Modification Input'!$A$32:$E$1243,MATCH(DATE(RIGHT($A31,4),6,1),'Example 1 Modification Input'!$A$32:$A$1243),4))</f>
        <v>0</v>
      </c>
    </row>
    <row r="32" spans="1:20" ht="22.5" customHeight="1" x14ac:dyDescent="0.25">
      <c r="A32" s="15" t="str">
        <f>LEFT(A31,4)+5&amp;"–"&amp;RIGHT(A31,4)+5</f>
        <v>2119–2124</v>
      </c>
      <c r="B32" s="16">
        <f>SUM(INDEX('Example 1 Modification Input'!$A$32:$E$1243,MATCH(DATE(LEFT($A32,4),7,1),'Example 1 Modification Input'!$A$32:$A$1243),5):INDEX('Example 1 Modification Input'!$A$32:$E$1243,MATCH(DATE(RIGHT($A32,4),6,1),'Example 1 Modification Input'!$A$32:$A$1243),5))</f>
        <v>0</v>
      </c>
      <c r="C32" s="16">
        <f>SUM(INDEX('Example 1 Modification Input'!$A$32:$E$1243,MATCH(DATE(LEFT($A32,4),7,1),'Example 1 Modification Input'!$A$32:$A$1243),4):INDEX('Example 1 Modification Input'!$A$32:$E$1243,MATCH(DATE(RIGHT($A32,4),6,1),'Example 1 Modification Input'!$A$32:$A$1243),4))</f>
        <v>0</v>
      </c>
    </row>
    <row r="33" ht="22.5" customHeight="1" x14ac:dyDescent="0.2"/>
    <row r="35" ht="15" customHeight="1" x14ac:dyDescent="0.2"/>
    <row r="37" ht="35.25" customHeight="1" x14ac:dyDescent="0.2"/>
  </sheetData>
  <sheetProtection sheet="1" formatColumns="0" formatRows="0" insertColumns="0" insertRows="0" sort="0" autoFilter="0" pivotTables="0"/>
  <mergeCells count="8">
    <mergeCell ref="A7:B7"/>
    <mergeCell ref="E7:E8"/>
    <mergeCell ref="E10:E12"/>
    <mergeCell ref="A1:E1"/>
    <mergeCell ref="A3:B3"/>
    <mergeCell ref="A4:B4"/>
    <mergeCell ref="E4:E5"/>
    <mergeCell ref="A5:B5"/>
  </mergeCells>
  <dataValidations count="2">
    <dataValidation operator="lessThan" allowBlank="1" showInputMessage="1" showErrorMessage="1" sqref="F1:G2 A1:A2 H1:XFD6 A7:C32" xr:uid="{DC16982F-A88D-4DC3-ACCC-6F361840A373}"/>
    <dataValidation type="textLength" operator="lessThan" allowBlank="1" showInputMessage="1" showErrorMessage="1" sqref="A33:C1048576" xr:uid="{558D303D-874C-4ACE-A16C-C3B82CD61EDB}">
      <formula1>0</formula1>
    </dataValidation>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6A515E1-6666-4D6D-9DE9-9803D0966C88}">
          <x14:formula1>
            <xm:f>'Drop-down menus'!$M$1:$M$2</xm:f>
          </x14:formula1>
          <xm:sqref>E6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4BBD-1672-4891-9098-9EF403B1E7D7}">
  <sheetPr>
    <tabColor theme="8" tint="-0.249977111117893"/>
    <pageSetUpPr fitToPage="1"/>
  </sheetPr>
  <dimension ref="A1:U1239"/>
  <sheetViews>
    <sheetView topLeftCell="A4" zoomScale="75" zoomScaleNormal="75" workbookViewId="0">
      <selection activeCell="P19" sqref="P19"/>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8.42578125" style="84" customWidth="1"/>
    <col min="8" max="9" width="28"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56" t="s">
        <v>1553</v>
      </c>
      <c r="B1" s="356"/>
      <c r="C1" s="356"/>
      <c r="D1" s="356"/>
      <c r="E1" s="356"/>
      <c r="F1" s="356"/>
    </row>
    <row r="2" spans="1:21" ht="45" customHeight="1" x14ac:dyDescent="0.2">
      <c r="A2" s="254" t="s">
        <v>1507</v>
      </c>
      <c r="B2" s="254"/>
      <c r="C2" s="254"/>
      <c r="D2" s="254"/>
      <c r="E2" s="254"/>
      <c r="F2" s="254"/>
    </row>
    <row r="3" spans="1:21" ht="35.25" customHeight="1" x14ac:dyDescent="0.25">
      <c r="A3" s="255" t="s">
        <v>1554</v>
      </c>
      <c r="B3" s="256"/>
      <c r="C3" s="256"/>
      <c r="D3" s="256"/>
      <c r="E3" s="256"/>
      <c r="F3" s="256"/>
      <c r="G3" s="122"/>
      <c r="H3" s="122"/>
      <c r="I3" s="122"/>
      <c r="J3" s="94"/>
      <c r="K3" s="94"/>
      <c r="L3" s="94"/>
      <c r="M3" s="94"/>
      <c r="N3" s="94"/>
      <c r="O3" s="95"/>
      <c r="P3" s="31"/>
      <c r="Q3" s="31"/>
      <c r="R3" s="31"/>
      <c r="S3" s="31"/>
      <c r="U3" s="33"/>
    </row>
    <row r="4" spans="1:21" ht="33.75" customHeight="1" x14ac:dyDescent="0.25">
      <c r="A4" s="257" t="s">
        <v>33</v>
      </c>
      <c r="B4" s="258"/>
      <c r="C4" s="258"/>
      <c r="D4" s="258"/>
      <c r="E4" s="258"/>
      <c r="F4" s="259"/>
      <c r="G4" s="34"/>
      <c r="H4" s="34"/>
      <c r="I4" s="34"/>
      <c r="J4" s="96"/>
    </row>
    <row r="5" spans="1:21" ht="23.25" customHeight="1" x14ac:dyDescent="0.25">
      <c r="A5" s="260" t="s">
        <v>1469</v>
      </c>
      <c r="B5" s="261"/>
      <c r="C5" s="261"/>
      <c r="D5" s="262"/>
      <c r="E5" s="263" t="s">
        <v>1546</v>
      </c>
      <c r="F5" s="264"/>
      <c r="G5" s="35"/>
      <c r="H5" s="35"/>
      <c r="I5" s="35"/>
      <c r="J5" s="109"/>
      <c r="K5" s="97"/>
      <c r="L5" s="97"/>
      <c r="M5" s="97"/>
      <c r="N5" s="97"/>
      <c r="O5" s="98"/>
      <c r="P5" s="36"/>
      <c r="Q5" s="37"/>
      <c r="R5" s="37"/>
    </row>
    <row r="6" spans="1:21" ht="23.25" customHeight="1" x14ac:dyDescent="0.25">
      <c r="A6" s="260" t="s">
        <v>1468</v>
      </c>
      <c r="B6" s="261"/>
      <c r="C6" s="261"/>
      <c r="D6" s="262"/>
      <c r="E6" s="266">
        <v>2.4E-2</v>
      </c>
      <c r="F6" s="267"/>
      <c r="G6" s="38"/>
      <c r="H6" s="38"/>
      <c r="I6" s="38"/>
      <c r="J6" s="109"/>
      <c r="O6" s="92"/>
      <c r="Q6" s="37"/>
      <c r="R6" s="37"/>
    </row>
    <row r="7" spans="1:21" ht="23.25" hidden="1" customHeight="1" x14ac:dyDescent="0.25">
      <c r="A7" s="260" t="s">
        <v>1449</v>
      </c>
      <c r="B7" s="261"/>
      <c r="C7" s="261"/>
      <c r="D7" s="262"/>
      <c r="E7" s="354" t="s">
        <v>16</v>
      </c>
      <c r="F7" s="355"/>
      <c r="G7" s="39" t="s">
        <v>1450</v>
      </c>
      <c r="H7" s="35"/>
      <c r="I7" s="35"/>
      <c r="O7" s="99"/>
      <c r="P7" s="85"/>
      <c r="Q7" s="37"/>
      <c r="R7" s="37"/>
    </row>
    <row r="8" spans="1:21" ht="23.25" customHeight="1" x14ac:dyDescent="0.25">
      <c r="A8" s="260" t="s">
        <v>1453</v>
      </c>
      <c r="B8" s="261"/>
      <c r="C8" s="261"/>
      <c r="D8" s="262"/>
      <c r="E8" s="263" t="s">
        <v>1547</v>
      </c>
      <c r="F8" s="264"/>
      <c r="G8" s="39"/>
      <c r="H8" s="35"/>
      <c r="I8" s="35"/>
      <c r="O8" s="99"/>
      <c r="P8" s="85"/>
      <c r="Q8" s="37"/>
      <c r="R8" s="37"/>
    </row>
    <row r="9" spans="1:21" ht="23.25" customHeight="1" x14ac:dyDescent="0.25">
      <c r="A9" s="260" t="s">
        <v>1448</v>
      </c>
      <c r="B9" s="261"/>
      <c r="C9" s="261"/>
      <c r="D9" s="262"/>
      <c r="E9" s="277" t="s">
        <v>1548</v>
      </c>
      <c r="F9" s="278"/>
      <c r="G9" s="38"/>
      <c r="H9" s="40"/>
      <c r="I9" s="40"/>
      <c r="O9" s="92"/>
      <c r="Q9" s="37"/>
      <c r="R9" s="37"/>
    </row>
    <row r="10" spans="1:21" ht="23.25" customHeight="1" x14ac:dyDescent="0.25">
      <c r="A10" s="260" t="s">
        <v>1467</v>
      </c>
      <c r="B10" s="261"/>
      <c r="C10" s="261"/>
      <c r="D10" s="262"/>
      <c r="E10" s="270">
        <v>4321</v>
      </c>
      <c r="F10" s="271"/>
      <c r="G10" s="40"/>
      <c r="H10" s="40"/>
      <c r="I10" s="40"/>
      <c r="O10" s="92"/>
      <c r="R10" s="37"/>
    </row>
    <row r="11" spans="1:21" ht="23.25" customHeight="1" x14ac:dyDescent="0.25">
      <c r="A11" s="260" t="s">
        <v>34</v>
      </c>
      <c r="B11" s="261"/>
      <c r="C11" s="261"/>
      <c r="D11" s="262"/>
      <c r="E11" s="270" t="s">
        <v>11</v>
      </c>
      <c r="F11" s="271"/>
      <c r="G11" s="123"/>
      <c r="H11" s="166"/>
      <c r="I11" s="166"/>
      <c r="O11" s="92"/>
      <c r="R11" s="37"/>
    </row>
    <row r="12" spans="1:21"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166"/>
      <c r="I12" s="166"/>
      <c r="O12" s="92"/>
      <c r="R12" s="37"/>
    </row>
    <row r="13" spans="1:21" ht="23.25" customHeight="1" x14ac:dyDescent="0.25">
      <c r="A13" s="260" t="s">
        <v>1555</v>
      </c>
      <c r="B13" s="261"/>
      <c r="C13" s="261"/>
      <c r="D13" s="262"/>
      <c r="E13" s="350">
        <v>44652</v>
      </c>
      <c r="F13" s="351"/>
      <c r="G13" s="35"/>
      <c r="H13" s="35"/>
      <c r="I13" s="35"/>
      <c r="J13" s="167" t="s">
        <v>1556</v>
      </c>
      <c r="K13" s="168">
        <v>44744</v>
      </c>
      <c r="L13" s="169" t="str">
        <f>IF(OR($E$13&gt;=$K$13,$E$13=""),"Yes","No")</f>
        <v>No</v>
      </c>
      <c r="O13" s="92"/>
      <c r="R13" s="37"/>
    </row>
    <row r="14" spans="1:21" ht="23.25" customHeight="1" x14ac:dyDescent="0.2">
      <c r="A14" s="284" t="s">
        <v>31</v>
      </c>
      <c r="B14" s="311"/>
      <c r="C14" s="311"/>
      <c r="D14" s="312"/>
      <c r="E14" s="352">
        <f t="array" ref="E14">INDEX(A27:C1238,MATCH(FALSE,ISBLANK(C27:C1238),0),0)</f>
        <v>44743</v>
      </c>
      <c r="F14" s="353"/>
      <c r="G14" s="170"/>
      <c r="H14" s="170"/>
      <c r="I14" s="170"/>
      <c r="O14" s="92"/>
      <c r="Q14" s="83"/>
    </row>
    <row r="15" spans="1:21" ht="23.25" customHeight="1" x14ac:dyDescent="0.25">
      <c r="A15" s="260" t="s">
        <v>29</v>
      </c>
      <c r="B15" s="261"/>
      <c r="C15" s="261"/>
      <c r="D15" s="262"/>
      <c r="E15" s="289" t="s">
        <v>6</v>
      </c>
      <c r="F15" s="290"/>
      <c r="G15" s="43"/>
      <c r="H15" s="43"/>
      <c r="I15" s="44"/>
      <c r="O15" s="92"/>
    </row>
    <row r="16" spans="1:21" ht="23.25" customHeight="1" x14ac:dyDescent="0.2">
      <c r="A16" s="284" t="s">
        <v>1557</v>
      </c>
      <c r="B16" s="311"/>
      <c r="C16" s="311"/>
      <c r="D16" s="312"/>
      <c r="E16" s="348">
        <f>IF(E15="Beginning",ABS(NPV(E6/12,INDEX(A27:B1238,MATCH(E14,A27:A1238,0),2):$B$1238))*(1+E6/12),ABS(NPV(E6/12,INDEX(A27:B1238,MATCH(E14,A27:A1238,0),2):$B$1238)))</f>
        <v>49108.93439395036</v>
      </c>
      <c r="F16" s="349"/>
      <c r="G16" s="171"/>
      <c r="H16" s="171"/>
      <c r="I16" s="171"/>
      <c r="J16" s="105" t="s">
        <v>1476</v>
      </c>
      <c r="K16" s="105" t="s">
        <v>1477</v>
      </c>
      <c r="L16" s="106" t="s">
        <v>1478</v>
      </c>
      <c r="M16" s="106" t="s">
        <v>1479</v>
      </c>
      <c r="N16" s="106" t="s">
        <v>1480</v>
      </c>
      <c r="O16" s="92"/>
      <c r="Q16" s="37"/>
      <c r="R16" s="37"/>
    </row>
    <row r="17" spans="1:19" ht="23.25" customHeight="1" x14ac:dyDescent="0.25">
      <c r="A17" s="344" t="s">
        <v>1558</v>
      </c>
      <c r="B17" s="345"/>
      <c r="C17" s="345"/>
      <c r="D17" s="346"/>
      <c r="E17" s="347">
        <f>50000*(9/12)</f>
        <v>37500</v>
      </c>
      <c r="F17" s="298"/>
      <c r="G17" s="223"/>
      <c r="H17" s="171"/>
      <c r="I17" s="171"/>
      <c r="J17" s="107" t="str">
        <f>LEFT('Example 1 Original Output'!$E$7,4)-1&amp;"–"&amp;RIGHT('Example 1 Original Output'!$E$7,4)-1</f>
        <v>2022–2023</v>
      </c>
      <c r="K17" s="108">
        <f>DATE(RIGHT(J17,4),6,1)</f>
        <v>45078</v>
      </c>
      <c r="L17" s="90">
        <f>(ROUND(SUMIFS($F$27:$F$1238,$A$27:$A$1238,$K$17),2))</f>
        <v>0</v>
      </c>
      <c r="M17" s="90">
        <f>IF(AND('Example 1 Original Output'!$E$7&gt;'Example 1 Original Input'!$J$20,'Example 1 Original Output'!$E$7&lt;='Example 1 Original Input'!$L$20),SUMIFS($H$27:$H$1238,$A$27:$A$1238,$K$17),0)</f>
        <v>49490.819653685932</v>
      </c>
      <c r="N17" s="90">
        <f>IF(AND($J$17&gt;=$J$20,$J$17&lt;$L$20),$E$19,0)</f>
        <v>86608.93439395036</v>
      </c>
      <c r="O17" s="98"/>
      <c r="P17" s="36"/>
      <c r="Q17" s="37"/>
      <c r="R17" s="37"/>
    </row>
    <row r="18" spans="1:19" ht="23.25" customHeight="1" x14ac:dyDescent="0.25">
      <c r="A18" s="344" t="s">
        <v>1559</v>
      </c>
      <c r="B18" s="345"/>
      <c r="C18" s="345"/>
      <c r="D18" s="346"/>
      <c r="E18" s="347">
        <v>0</v>
      </c>
      <c r="F18" s="298"/>
      <c r="G18" s="171"/>
      <c r="H18" s="171"/>
      <c r="I18" s="171"/>
      <c r="O18" s="98"/>
      <c r="P18" s="36"/>
      <c r="Q18" s="37"/>
      <c r="R18" s="37"/>
    </row>
    <row r="19" spans="1:19" ht="23.25" customHeight="1" x14ac:dyDescent="0.2">
      <c r="A19" s="284" t="s">
        <v>1560</v>
      </c>
      <c r="B19" s="311"/>
      <c r="C19" s="311"/>
      <c r="D19" s="312"/>
      <c r="E19" s="302">
        <f>E16+E18+E17</f>
        <v>86608.93439395036</v>
      </c>
      <c r="F19" s="283"/>
      <c r="G19" s="171"/>
      <c r="H19" s="171"/>
      <c r="I19" s="171"/>
      <c r="J19" s="86" t="s">
        <v>1481</v>
      </c>
      <c r="K19" s="86" t="s">
        <v>1482</v>
      </c>
      <c r="L19" s="86" t="s">
        <v>1475</v>
      </c>
      <c r="M19" s="86" t="s">
        <v>1483</v>
      </c>
      <c r="O19" s="98"/>
      <c r="P19" s="36"/>
      <c r="Q19" s="37"/>
      <c r="R19" s="37"/>
    </row>
    <row r="20" spans="1:19" ht="23.25" customHeight="1" x14ac:dyDescent="0.25">
      <c r="A20" s="284" t="s">
        <v>1561</v>
      </c>
      <c r="B20" s="311"/>
      <c r="C20" s="311"/>
      <c r="D20" s="312"/>
      <c r="E20" s="287" t="s">
        <v>1455</v>
      </c>
      <c r="F20" s="288"/>
      <c r="G20" s="46"/>
      <c r="H20" s="47"/>
      <c r="I20" s="47"/>
      <c r="J20" s="87" t="str">
        <f>IF(OR(MONTH($E$14)=1,MONTH($E$14)=2,MONTH($E$14)=3,MONTH($E$14)=4,MONTH($E$14)=5,MONTH($E$14)=6),YEAR($E$14)-1&amp;"–"&amp;YEAR($E$14),YEAR($E$14)&amp;"–"&amp;YEAR($E$14)+1)</f>
        <v>2022–2023</v>
      </c>
      <c r="K20" s="88">
        <f>EDATE($E$14,+($E$22-1))</f>
        <v>45352</v>
      </c>
      <c r="L20" s="87" t="str">
        <f>IF(OR(MONTH($K$20)=1,MONTH($K$20)=2,MONTH($K$20)=3,MONTH($K$20)=4,MONTH($K$20)=5,MONTH($K$20)=6),YEAR($K$20)-1&amp;"–"&amp;YEAR($K$20),YEAR($K$20)&amp;"–"&amp;YEAR($K$20)+1)</f>
        <v>2023–2024</v>
      </c>
      <c r="M20" s="89">
        <f>IF($L$20='Example 1 Original Output'!$E$7,$E$19,0)</f>
        <v>86608.93439395036</v>
      </c>
      <c r="O20" s="98"/>
      <c r="P20" s="36"/>
      <c r="Q20" s="37"/>
      <c r="R20" s="37"/>
    </row>
    <row r="21" spans="1:19" ht="23.25" customHeight="1" x14ac:dyDescent="0.2">
      <c r="A21" s="284" t="s">
        <v>1562</v>
      </c>
      <c r="B21" s="311"/>
      <c r="C21" s="311"/>
      <c r="D21" s="312"/>
      <c r="E21" s="342">
        <f>IF(E20="Subscription-Based Information Technology Arrangements",10*12,"0")</f>
        <v>120</v>
      </c>
      <c r="F21" s="343"/>
      <c r="G21" s="172"/>
      <c r="H21" s="172"/>
      <c r="I21" s="172"/>
      <c r="O21" s="98"/>
      <c r="P21" s="36"/>
      <c r="Q21" s="37"/>
      <c r="R21" s="37"/>
    </row>
    <row r="22" spans="1:19" ht="23.25" customHeight="1" x14ac:dyDescent="0.2">
      <c r="A22" s="284" t="s">
        <v>1563</v>
      </c>
      <c r="B22" s="311"/>
      <c r="C22" s="311"/>
      <c r="D22" s="312"/>
      <c r="E22" s="342">
        <f>ROUND(COUNTIF(C27:C1238,"&lt;&gt;"&amp;""),1)</f>
        <v>21</v>
      </c>
      <c r="F22" s="343"/>
      <c r="G22" s="172"/>
      <c r="H22" s="172"/>
      <c r="I22" s="172"/>
    </row>
    <row r="23" spans="1:19" ht="23.25" customHeight="1" x14ac:dyDescent="0.25">
      <c r="A23" s="284" t="s">
        <v>1564</v>
      </c>
      <c r="B23" s="311"/>
      <c r="C23" s="311"/>
      <c r="D23" s="312"/>
      <c r="E23" s="313">
        <f>IF(E21&lt;E22,E21,E22)</f>
        <v>21</v>
      </c>
      <c r="F23" s="314"/>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99" t="s">
        <v>1565</v>
      </c>
      <c r="B25" s="300"/>
      <c r="C25" s="300"/>
      <c r="D25" s="300"/>
      <c r="E25" s="300"/>
      <c r="F25" s="300"/>
      <c r="G25" s="300"/>
      <c r="H25" s="300"/>
      <c r="I25" s="301"/>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0</v>
      </c>
      <c r="C27" s="158">
        <v>0</v>
      </c>
      <c r="D27" s="60">
        <f>IF(C27&lt;&gt;"",IF(E15="Beginning",0,$E$16*($E$6/12)),0)</f>
        <v>0</v>
      </c>
      <c r="E27" s="178">
        <f t="shared" ref="E27:E90" si="0">C27-D27</f>
        <v>0</v>
      </c>
      <c r="F27" s="60">
        <f>IF(C27&lt;&gt;"",$E$16-E27,0)</f>
        <v>49108.93439395036</v>
      </c>
      <c r="G27" s="60">
        <f>IF(C27&lt;&gt;"",$E$19/$E$23,0)</f>
        <v>4124.2349711404931</v>
      </c>
      <c r="H27" s="60">
        <f>IF(C27&lt;&gt;"",G27,0)</f>
        <v>4124.2349711404931</v>
      </c>
      <c r="I27" s="60">
        <f>IF(C27&lt;&gt;"",$E$19-H27,0)</f>
        <v>82484.699422809863</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v>0</v>
      </c>
      <c r="D28" s="60">
        <f t="shared" ref="D28:D91" si="2">IF(C28="",0,IF($E$15="Beginning",IF(C27&lt;&gt;"",$F27*$E$6/12,0),IF(C27&lt;&gt;"",$F27*$E$6/12,$E$16*$E$6/12)))</f>
        <v>98.217868787900727</v>
      </c>
      <c r="E28" s="178">
        <f t="shared" si="0"/>
        <v>-98.217868787900727</v>
      </c>
      <c r="F28" s="60">
        <f t="shared" ref="F28:F91" si="3">IF(C28="",0,IF(C27="",$E$16-E28,IF(C28&lt;&gt;"",F27-E28)))</f>
        <v>49207.152262738258</v>
      </c>
      <c r="G28" s="60">
        <f>IF(AND(C28&lt;&gt;"",G27&lt;E$19),$E$19/$E$23,0)</f>
        <v>4124.2349711404931</v>
      </c>
      <c r="H28" s="60">
        <f t="shared" ref="H28:H91" si="4">IF(C28&lt;&gt;"",G28+H27,0)</f>
        <v>8248.4699422809863</v>
      </c>
      <c r="I28" s="60">
        <f>IF(C28&lt;&gt;"",$E$19-H28,0)</f>
        <v>78360.464451669366</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v>0</v>
      </c>
      <c r="D29" s="60">
        <f t="shared" si="2"/>
        <v>98.41430452547651</v>
      </c>
      <c r="E29" s="178">
        <f t="shared" si="0"/>
        <v>-98.41430452547651</v>
      </c>
      <c r="F29" s="60">
        <f t="shared" si="3"/>
        <v>49305.566567263733</v>
      </c>
      <c r="G29" s="60">
        <f>IF(AND(C29&lt;&gt;"",SUM(G$27:G28)&lt;E$19),$E$19/$E$23,0)</f>
        <v>4124.2349711404931</v>
      </c>
      <c r="H29" s="60">
        <f t="shared" si="4"/>
        <v>12372.704913421479</v>
      </c>
      <c r="I29" s="60">
        <f t="shared" ref="I29:I92" si="6">IF(C29&lt;&gt;"",$E$19-H29,0)</f>
        <v>74236.229480528884</v>
      </c>
      <c r="J29" s="92" t="str">
        <f t="shared" si="5"/>
        <v>2022–2023</v>
      </c>
      <c r="Q29" s="61"/>
    </row>
    <row r="30" spans="1:19" ht="20.25" customHeight="1" x14ac:dyDescent="0.2">
      <c r="A30" s="176">
        <v>44835</v>
      </c>
      <c r="B30" s="177">
        <f t="shared" si="1"/>
        <v>0</v>
      </c>
      <c r="C30" s="158">
        <v>0</v>
      </c>
      <c r="D30" s="60">
        <f t="shared" si="2"/>
        <v>98.611133134527464</v>
      </c>
      <c r="E30" s="178">
        <f t="shared" si="0"/>
        <v>-98.611133134527464</v>
      </c>
      <c r="F30" s="60">
        <f t="shared" si="3"/>
        <v>49404.177700398264</v>
      </c>
      <c r="G30" s="60">
        <f>IF(AND(C30&lt;&gt;"",SUM(G$27:G29)&lt;E$19),$E$19/$E$23,0)</f>
        <v>4124.2349711404931</v>
      </c>
      <c r="H30" s="60">
        <f t="shared" si="4"/>
        <v>16496.939884561973</v>
      </c>
      <c r="I30" s="60">
        <f t="shared" si="6"/>
        <v>70111.994509388387</v>
      </c>
      <c r="J30" s="92" t="str">
        <f t="shared" si="5"/>
        <v>2022–2023</v>
      </c>
      <c r="Q30" s="61"/>
    </row>
    <row r="31" spans="1:19" ht="20.25" customHeight="1" x14ac:dyDescent="0.2">
      <c r="A31" s="176">
        <v>44866</v>
      </c>
      <c r="B31" s="177">
        <f t="shared" si="1"/>
        <v>0</v>
      </c>
      <c r="C31" s="158">
        <v>0</v>
      </c>
      <c r="D31" s="60">
        <f t="shared" si="2"/>
        <v>98.808355400796529</v>
      </c>
      <c r="E31" s="178">
        <f t="shared" si="0"/>
        <v>-98.808355400796529</v>
      </c>
      <c r="F31" s="60">
        <f t="shared" si="3"/>
        <v>49502.986055799061</v>
      </c>
      <c r="G31" s="60">
        <f>IF(AND(C31&lt;&gt;"",SUM(G$27:G30)&lt;E$19),$E$19/$E$23,0)</f>
        <v>4124.2349711404931</v>
      </c>
      <c r="H31" s="60">
        <f t="shared" si="4"/>
        <v>20621.174855702466</v>
      </c>
      <c r="I31" s="60">
        <f t="shared" si="6"/>
        <v>65987.75953824789</v>
      </c>
      <c r="J31" s="92" t="str">
        <f t="shared" si="5"/>
        <v>2022–2023</v>
      </c>
      <c r="L31" s="102"/>
      <c r="N31" s="101"/>
      <c r="Q31" s="61"/>
    </row>
    <row r="32" spans="1:19" ht="20.25" customHeight="1" x14ac:dyDescent="0.2">
      <c r="A32" s="176">
        <v>44896</v>
      </c>
      <c r="B32" s="177">
        <f t="shared" si="1"/>
        <v>0</v>
      </c>
      <c r="C32" s="158">
        <v>0</v>
      </c>
      <c r="D32" s="60">
        <f t="shared" si="2"/>
        <v>99.005972111598126</v>
      </c>
      <c r="E32" s="178">
        <f t="shared" si="0"/>
        <v>-99.005972111598126</v>
      </c>
      <c r="F32" s="60">
        <f t="shared" si="3"/>
        <v>49601.992027910659</v>
      </c>
      <c r="G32" s="60">
        <f>IF(AND(C32&lt;&gt;"",SUM(G$27:G31)&lt;E$19),$E$19/$E$23,0)</f>
        <v>4124.2349711404931</v>
      </c>
      <c r="H32" s="60">
        <f t="shared" si="4"/>
        <v>24745.409826842959</v>
      </c>
      <c r="I32" s="60">
        <f t="shared" si="6"/>
        <v>61863.524567107401</v>
      </c>
      <c r="J32" s="92" t="str">
        <f t="shared" si="5"/>
        <v>2022–2023</v>
      </c>
      <c r="N32" s="101"/>
      <c r="Q32" s="61"/>
    </row>
    <row r="33" spans="1:18" ht="20.25" customHeight="1" x14ac:dyDescent="0.2">
      <c r="A33" s="176">
        <v>44927</v>
      </c>
      <c r="B33" s="177">
        <f t="shared" si="1"/>
        <v>0</v>
      </c>
      <c r="C33" s="158">
        <v>0</v>
      </c>
      <c r="D33" s="60">
        <f t="shared" si="2"/>
        <v>99.203984055821323</v>
      </c>
      <c r="E33" s="178">
        <f t="shared" si="0"/>
        <v>-99.203984055821323</v>
      </c>
      <c r="F33" s="60">
        <f t="shared" si="3"/>
        <v>49701.19601196648</v>
      </c>
      <c r="G33" s="60">
        <f>IF(AND(C33&lt;&gt;"",SUM(G$27:G32)&lt;E$19),$E$19/$E$23,0)</f>
        <v>4124.2349711404931</v>
      </c>
      <c r="H33" s="60">
        <f t="shared" si="4"/>
        <v>28869.644797983452</v>
      </c>
      <c r="I33" s="60">
        <f t="shared" si="6"/>
        <v>57739.289595966911</v>
      </c>
      <c r="J33" s="92" t="str">
        <f t="shared" si="5"/>
        <v>2022–2023</v>
      </c>
      <c r="N33" s="101"/>
      <c r="Q33" s="61"/>
    </row>
    <row r="34" spans="1:18" ht="20.25" customHeight="1" x14ac:dyDescent="0.2">
      <c r="A34" s="176">
        <v>44958</v>
      </c>
      <c r="B34" s="177">
        <f t="shared" si="1"/>
        <v>0</v>
      </c>
      <c r="C34" s="158">
        <v>0</v>
      </c>
      <c r="D34" s="60">
        <f t="shared" si="2"/>
        <v>99.402392023932961</v>
      </c>
      <c r="E34" s="178">
        <f t="shared" si="0"/>
        <v>-99.402392023932961</v>
      </c>
      <c r="F34" s="60">
        <f t="shared" si="3"/>
        <v>49800.598403990414</v>
      </c>
      <c r="G34" s="60">
        <f>IF(AND(C34&lt;&gt;"",SUM(G$27:G33)&lt;E$19),$E$19/$E$23,0)</f>
        <v>4124.2349711404931</v>
      </c>
      <c r="H34" s="60">
        <f t="shared" si="4"/>
        <v>32993.879769123945</v>
      </c>
      <c r="I34" s="60">
        <f t="shared" si="6"/>
        <v>53615.054624826415</v>
      </c>
      <c r="J34" s="92" t="str">
        <f t="shared" si="5"/>
        <v>2022–2023</v>
      </c>
      <c r="N34" s="101"/>
      <c r="Q34" s="61"/>
    </row>
    <row r="35" spans="1:18" ht="20.25" customHeight="1" x14ac:dyDescent="0.2">
      <c r="A35" s="176">
        <v>44986</v>
      </c>
      <c r="B35" s="177">
        <f t="shared" si="1"/>
        <v>0</v>
      </c>
      <c r="C35" s="158">
        <v>0</v>
      </c>
      <c r="D35" s="60">
        <f t="shared" si="2"/>
        <v>99.601196807980827</v>
      </c>
      <c r="E35" s="178">
        <f t="shared" si="0"/>
        <v>-99.601196807980827</v>
      </c>
      <c r="F35" s="60">
        <f t="shared" si="3"/>
        <v>49900.199600798398</v>
      </c>
      <c r="G35" s="60">
        <f>IF(AND(C35&lt;&gt;"",SUM(G$27:G34)&lt;E$19),$E$19/$E$23,0)</f>
        <v>4124.2349711404931</v>
      </c>
      <c r="H35" s="60">
        <f t="shared" si="4"/>
        <v>37118.114740264442</v>
      </c>
      <c r="I35" s="60">
        <f t="shared" si="6"/>
        <v>49490.819653685918</v>
      </c>
      <c r="J35" s="92" t="str">
        <f t="shared" si="5"/>
        <v>2022–2023</v>
      </c>
      <c r="N35" s="101"/>
    </row>
    <row r="36" spans="1:18" ht="20.25" customHeight="1" x14ac:dyDescent="0.2">
      <c r="A36" s="176">
        <v>45017</v>
      </c>
      <c r="B36" s="177">
        <f t="shared" si="1"/>
        <v>-50000</v>
      </c>
      <c r="C36" s="158">
        <v>50000</v>
      </c>
      <c r="D36" s="60">
        <f t="shared" si="2"/>
        <v>99.800399201596804</v>
      </c>
      <c r="E36" s="178">
        <f t="shared" si="0"/>
        <v>49900.199600798405</v>
      </c>
      <c r="F36" s="60">
        <f t="shared" si="3"/>
        <v>-7.2759576141834259E-12</v>
      </c>
      <c r="G36" s="60">
        <f>IF(AND(C36&lt;&gt;"",SUM(G$27:G35)&lt;E$19),$E$19/$E$23,0)</f>
        <v>4124.2349711404931</v>
      </c>
      <c r="H36" s="60">
        <f t="shared" si="4"/>
        <v>41242.349711404939</v>
      </c>
      <c r="I36" s="60">
        <f t="shared" si="6"/>
        <v>45366.584682545421</v>
      </c>
      <c r="J36" s="92" t="str">
        <f t="shared" si="5"/>
        <v>2022–2023</v>
      </c>
      <c r="N36" s="101"/>
    </row>
    <row r="37" spans="1:18" ht="20.25" customHeight="1" x14ac:dyDescent="0.2">
      <c r="A37" s="176">
        <v>45047</v>
      </c>
      <c r="B37" s="177">
        <f t="shared" si="1"/>
        <v>0</v>
      </c>
      <c r="C37" s="158">
        <v>0</v>
      </c>
      <c r="D37" s="60">
        <f t="shared" si="2"/>
        <v>-1.4551915228366852E-14</v>
      </c>
      <c r="E37" s="178">
        <f t="shared" si="0"/>
        <v>1.4551915228366852E-14</v>
      </c>
      <c r="F37" s="60">
        <f t="shared" si="3"/>
        <v>-7.2905095294117928E-12</v>
      </c>
      <c r="G37" s="60">
        <f>IF(AND(C37&lt;&gt;"",SUM(G$27:G36)&lt;E$19),$E$19/$E$23,0)</f>
        <v>4124.2349711404931</v>
      </c>
      <c r="H37" s="60">
        <f t="shared" si="4"/>
        <v>45366.584682545435</v>
      </c>
      <c r="I37" s="60">
        <f t="shared" si="6"/>
        <v>41242.349711404924</v>
      </c>
      <c r="J37" s="92" t="str">
        <f t="shared" si="5"/>
        <v>2022–2023</v>
      </c>
      <c r="L37" s="103"/>
      <c r="N37" s="101"/>
    </row>
    <row r="38" spans="1:18" ht="20.25" customHeight="1" x14ac:dyDescent="0.25">
      <c r="A38" s="176">
        <v>45078</v>
      </c>
      <c r="B38" s="177">
        <f t="shared" si="1"/>
        <v>0</v>
      </c>
      <c r="C38" s="158">
        <v>0</v>
      </c>
      <c r="D38" s="60">
        <f t="shared" si="2"/>
        <v>-1.4581019058823587E-14</v>
      </c>
      <c r="E38" s="178">
        <f t="shared" si="0"/>
        <v>1.4581019058823587E-14</v>
      </c>
      <c r="F38" s="179">
        <f t="shared" si="3"/>
        <v>-7.3050905484706156E-12</v>
      </c>
      <c r="G38" s="179">
        <f>IF(AND(C38&lt;&gt;"",SUM(G$27:G37)&lt;E$19),$E$19/$E$23,0)</f>
        <v>4124.2349711404931</v>
      </c>
      <c r="H38" s="179">
        <f t="shared" si="4"/>
        <v>49490.819653685932</v>
      </c>
      <c r="I38" s="60">
        <f t="shared" si="6"/>
        <v>37118.114740264427</v>
      </c>
      <c r="J38" s="92" t="str">
        <f t="shared" si="5"/>
        <v>2022–2023</v>
      </c>
      <c r="L38" s="103"/>
      <c r="N38" s="101"/>
      <c r="O38" s="180" t="s">
        <v>1566</v>
      </c>
      <c r="P38" s="181" t="s">
        <v>1567</v>
      </c>
      <c r="Q38" s="182"/>
      <c r="R38" s="182"/>
    </row>
    <row r="39" spans="1:18" ht="20.25" customHeight="1" x14ac:dyDescent="0.25">
      <c r="A39" s="176">
        <v>45108</v>
      </c>
      <c r="B39" s="177">
        <f t="shared" si="1"/>
        <v>0</v>
      </c>
      <c r="C39" s="158">
        <v>0</v>
      </c>
      <c r="D39" s="216">
        <f t="shared" si="2"/>
        <v>-1.4610181096941232E-14</v>
      </c>
      <c r="E39" s="218">
        <f t="shared" si="0"/>
        <v>1.4610181096941232E-14</v>
      </c>
      <c r="F39" s="179">
        <f t="shared" si="3"/>
        <v>-7.3197007295675569E-12</v>
      </c>
      <c r="G39" s="216">
        <f>IF(AND(C39&lt;&gt;"",SUM(G$27:G38)&lt;E$19),$E$19/$E$23,0)</f>
        <v>4124.2349711404931</v>
      </c>
      <c r="H39" s="179">
        <f t="shared" si="4"/>
        <v>53615.054624826429</v>
      </c>
      <c r="I39" s="60">
        <f t="shared" si="6"/>
        <v>32993.879769123931</v>
      </c>
      <c r="J39" s="92" t="str">
        <f t="shared" si="5"/>
        <v>2023–2024</v>
      </c>
      <c r="L39" s="103"/>
      <c r="N39" s="101"/>
      <c r="O39" s="183" t="s">
        <v>1568</v>
      </c>
      <c r="P39" s="184" t="s">
        <v>1569</v>
      </c>
      <c r="Q39" s="184"/>
      <c r="R39" s="185">
        <f>SUM(D39:D43)</f>
        <v>-7.3343694098529873E-14</v>
      </c>
    </row>
    <row r="40" spans="1:18" ht="20.25" customHeight="1" x14ac:dyDescent="0.25">
      <c r="A40" s="176">
        <v>45139</v>
      </c>
      <c r="B40" s="177">
        <f t="shared" si="1"/>
        <v>0</v>
      </c>
      <c r="C40" s="158">
        <v>0</v>
      </c>
      <c r="D40" s="216">
        <f t="shared" si="2"/>
        <v>-1.4639401459135114E-14</v>
      </c>
      <c r="E40" s="218">
        <f t="shared" si="0"/>
        <v>1.4639401459135114E-14</v>
      </c>
      <c r="F40" s="179">
        <f t="shared" si="3"/>
        <v>-7.3343401310266918E-12</v>
      </c>
      <c r="G40" s="216">
        <f>IF(AND(C40&lt;&gt;"",SUM(G$27:G39)&lt;E$19),$E$19/$E$23,0)</f>
        <v>4124.2349711404931</v>
      </c>
      <c r="H40" s="179">
        <f t="shared" si="4"/>
        <v>57739.289595966926</v>
      </c>
      <c r="I40" s="60">
        <f t="shared" si="6"/>
        <v>28869.644797983434</v>
      </c>
      <c r="J40" s="92" t="str">
        <f t="shared" si="5"/>
        <v>2023–2024</v>
      </c>
      <c r="L40" s="103"/>
      <c r="N40" s="101"/>
      <c r="O40" s="183" t="s">
        <v>1570</v>
      </c>
      <c r="P40" s="184" t="s">
        <v>1571</v>
      </c>
      <c r="Q40" s="184"/>
      <c r="R40" s="185">
        <f>SUM(E39:E43)</f>
        <v>7.3343694098529873E-14</v>
      </c>
    </row>
    <row r="41" spans="1:18" ht="20.25" customHeight="1" x14ac:dyDescent="0.25">
      <c r="A41" s="176">
        <v>45170</v>
      </c>
      <c r="B41" s="177">
        <f t="shared" si="1"/>
        <v>0</v>
      </c>
      <c r="C41" s="158">
        <v>0</v>
      </c>
      <c r="D41" s="216">
        <f t="shared" si="2"/>
        <v>-1.4668680262053386E-14</v>
      </c>
      <c r="E41" s="218">
        <f t="shared" si="0"/>
        <v>1.4668680262053386E-14</v>
      </c>
      <c r="F41" s="179">
        <f t="shared" si="3"/>
        <v>-7.349008811288746E-12</v>
      </c>
      <c r="G41" s="216">
        <f>IF(AND(C41&lt;&gt;"",SUM(G$27:G40)&lt;E$19),$E$19/$E$23,0)</f>
        <v>4124.2349711404931</v>
      </c>
      <c r="H41" s="179">
        <f t="shared" si="4"/>
        <v>61863.524567107423</v>
      </c>
      <c r="I41" s="60">
        <f t="shared" si="6"/>
        <v>24745.409826842937</v>
      </c>
      <c r="J41" s="92" t="str">
        <f t="shared" si="5"/>
        <v>2023–2024</v>
      </c>
      <c r="L41" s="103"/>
      <c r="N41" s="101"/>
      <c r="O41" s="183" t="s">
        <v>1572</v>
      </c>
      <c r="P41" s="184" t="s">
        <v>1573</v>
      </c>
      <c r="Q41" s="184"/>
      <c r="R41" s="185">
        <f>SUM(G39:G43)</f>
        <v>20621.174855702466</v>
      </c>
    </row>
    <row r="42" spans="1:18" ht="20.25" customHeight="1" x14ac:dyDescent="0.2">
      <c r="A42" s="176">
        <v>45200</v>
      </c>
      <c r="B42" s="177">
        <f t="shared" si="1"/>
        <v>0</v>
      </c>
      <c r="C42" s="158">
        <v>0</v>
      </c>
      <c r="D42" s="216">
        <f t="shared" si="2"/>
        <v>-1.4698017622577493E-14</v>
      </c>
      <c r="E42" s="218">
        <f t="shared" si="0"/>
        <v>1.4698017622577493E-14</v>
      </c>
      <c r="F42" s="179">
        <f t="shared" si="3"/>
        <v>-7.3637068289113228E-12</v>
      </c>
      <c r="G42" s="216">
        <f>IF(AND(C42&lt;&gt;"",SUM(G$27:G41)&lt;E$19),$E$19/$E$23,0)</f>
        <v>4124.2349711404931</v>
      </c>
      <c r="H42" s="179">
        <f t="shared" si="4"/>
        <v>65987.759538247919</v>
      </c>
      <c r="I42" s="60">
        <f t="shared" si="6"/>
        <v>20621.17485570244</v>
      </c>
      <c r="J42" s="92" t="str">
        <f t="shared" si="5"/>
        <v>2023–2024</v>
      </c>
      <c r="L42" s="103"/>
      <c r="N42" s="101"/>
    </row>
    <row r="43" spans="1:18" ht="20.25" customHeight="1" x14ac:dyDescent="0.25">
      <c r="A43" s="176">
        <v>45231</v>
      </c>
      <c r="B43" s="177">
        <f t="shared" si="1"/>
        <v>0</v>
      </c>
      <c r="C43" s="158">
        <v>0</v>
      </c>
      <c r="D43" s="216">
        <f t="shared" si="2"/>
        <v>-1.4727413657822645E-14</v>
      </c>
      <c r="E43" s="218">
        <f t="shared" si="0"/>
        <v>1.4727413657822645E-14</v>
      </c>
      <c r="F43" s="188">
        <f t="shared" si="3"/>
        <v>-7.3784342425691463E-12</v>
      </c>
      <c r="G43" s="216">
        <f>IF(AND(C43&lt;&gt;"",SUM(G$27:G42)&lt;E$19),$E$19/$E$23,0)</f>
        <v>4124.2349711404931</v>
      </c>
      <c r="H43" s="188">
        <f t="shared" si="4"/>
        <v>70111.994509388416</v>
      </c>
      <c r="I43" s="187">
        <f t="shared" si="6"/>
        <v>16496.939884561943</v>
      </c>
      <c r="J43" s="92" t="str">
        <f t="shared" si="5"/>
        <v>2023–2024</v>
      </c>
      <c r="L43" s="103"/>
      <c r="N43" s="101"/>
    </row>
    <row r="44" spans="1:18" ht="20.25" customHeight="1" x14ac:dyDescent="0.25">
      <c r="A44" s="176">
        <v>45261</v>
      </c>
      <c r="B44" s="177">
        <f t="shared" si="1"/>
        <v>0</v>
      </c>
      <c r="C44" s="186">
        <v>0</v>
      </c>
      <c r="D44" s="179">
        <f t="shared" si="2"/>
        <v>-1.4756868485138293E-14</v>
      </c>
      <c r="E44" s="178">
        <f t="shared" si="0"/>
        <v>1.4756868485138293E-14</v>
      </c>
      <c r="F44" s="179">
        <f t="shared" si="3"/>
        <v>-7.3931911110542851E-12</v>
      </c>
      <c r="G44" s="179">
        <f>IF(AND(C44&lt;&gt;"",SUM(G$27:G43)&lt;E$19),$E$19/$E$23,0)</f>
        <v>4124.2349711404931</v>
      </c>
      <c r="H44" s="179">
        <f t="shared" si="4"/>
        <v>74236.229480528913</v>
      </c>
      <c r="I44" s="179">
        <f t="shared" si="6"/>
        <v>12372.704913421447</v>
      </c>
      <c r="J44" s="92" t="str">
        <f t="shared" si="5"/>
        <v>2023–2024</v>
      </c>
      <c r="L44" s="103"/>
      <c r="N44" s="101"/>
    </row>
    <row r="45" spans="1:18" ht="20.25" customHeight="1" x14ac:dyDescent="0.25">
      <c r="A45" s="176">
        <v>45292</v>
      </c>
      <c r="B45" s="177">
        <f t="shared" si="1"/>
        <v>0</v>
      </c>
      <c r="C45" s="158">
        <v>0</v>
      </c>
      <c r="D45" s="60">
        <f t="shared" si="2"/>
        <v>-1.4786382222108569E-14</v>
      </c>
      <c r="E45" s="178">
        <f t="shared" si="0"/>
        <v>1.4786382222108569E-14</v>
      </c>
      <c r="F45" s="179">
        <f t="shared" si="3"/>
        <v>-7.4079774932763939E-12</v>
      </c>
      <c r="G45" s="179">
        <f>IF(AND(C45&lt;&gt;"",SUM(G$27:G44)&lt;E$19),$E$19/$E$23,0)</f>
        <v>4124.2349711404931</v>
      </c>
      <c r="H45" s="179">
        <f t="shared" si="4"/>
        <v>78360.46445166941</v>
      </c>
      <c r="I45" s="60">
        <f t="shared" si="6"/>
        <v>8248.4699422809499</v>
      </c>
      <c r="J45" s="92" t="str">
        <f t="shared" si="5"/>
        <v>2023–2024</v>
      </c>
      <c r="L45" s="103"/>
      <c r="N45" s="101"/>
      <c r="O45" s="180" t="s">
        <v>1566</v>
      </c>
      <c r="P45" s="181" t="s">
        <v>1574</v>
      </c>
      <c r="Q45" s="182"/>
      <c r="R45" s="182"/>
    </row>
    <row r="46" spans="1:18" ht="20.25" customHeight="1" x14ac:dyDescent="0.25">
      <c r="A46" s="176">
        <v>45323</v>
      </c>
      <c r="B46" s="177">
        <f t="shared" si="1"/>
        <v>0</v>
      </c>
      <c r="C46" s="158">
        <v>0</v>
      </c>
      <c r="D46" s="60">
        <f t="shared" si="2"/>
        <v>-1.4815954986552786E-14</v>
      </c>
      <c r="E46" s="178">
        <f t="shared" si="0"/>
        <v>1.4815954986552786E-14</v>
      </c>
      <c r="F46" s="179">
        <f t="shared" si="3"/>
        <v>-7.4227934482629471E-12</v>
      </c>
      <c r="G46" s="179">
        <f>IF(AND(C46&lt;&gt;"",SUM(G$27:G45)&lt;E$19),$E$19/$E$23,0)</f>
        <v>4124.2349711404931</v>
      </c>
      <c r="H46" s="179">
        <f t="shared" si="4"/>
        <v>82484.699422809907</v>
      </c>
      <c r="I46" s="60">
        <f t="shared" si="6"/>
        <v>4124.2349711404531</v>
      </c>
      <c r="J46" s="92" t="str">
        <f t="shared" si="5"/>
        <v>2023–2024</v>
      </c>
      <c r="L46" s="103"/>
      <c r="N46" s="101"/>
      <c r="O46" s="183" t="s">
        <v>1575</v>
      </c>
      <c r="P46" s="161" t="s">
        <v>1576</v>
      </c>
      <c r="Q46" s="161"/>
      <c r="R46" s="185">
        <f>$F$43</f>
        <v>-7.3784342425691463E-12</v>
      </c>
    </row>
    <row r="47" spans="1:18" ht="20.25" customHeight="1" x14ac:dyDescent="0.25">
      <c r="A47" s="176">
        <v>45352</v>
      </c>
      <c r="B47" s="177">
        <f t="shared" si="1"/>
        <v>0</v>
      </c>
      <c r="C47" s="158">
        <v>0</v>
      </c>
      <c r="D47" s="60">
        <f t="shared" si="2"/>
        <v>-1.4845586896525895E-14</v>
      </c>
      <c r="E47" s="178">
        <f t="shared" si="0"/>
        <v>1.4845586896525895E-14</v>
      </c>
      <c r="F47" s="179">
        <f t="shared" si="3"/>
        <v>-7.4376390351594731E-12</v>
      </c>
      <c r="G47" s="179">
        <f>IF(AND(C47&lt;&gt;"",SUM(G$27:G46)&lt;E$19),$E$19/$E$23,0)</f>
        <v>4124.2349711404931</v>
      </c>
      <c r="H47" s="179">
        <f t="shared" si="4"/>
        <v>86608.934393950403</v>
      </c>
      <c r="I47" s="60">
        <f t="shared" si="6"/>
        <v>-4.3655745685100555E-11</v>
      </c>
      <c r="J47" s="92" t="str">
        <f t="shared" si="5"/>
        <v>2023–2024</v>
      </c>
      <c r="L47" s="103"/>
      <c r="N47" s="101"/>
      <c r="O47" s="183" t="s">
        <v>1577</v>
      </c>
      <c r="P47" s="161" t="s">
        <v>1578</v>
      </c>
      <c r="Q47" s="161"/>
      <c r="R47" s="185">
        <f>$H$43</f>
        <v>70111.994509388416</v>
      </c>
    </row>
    <row r="48" spans="1:18" ht="20.25" customHeight="1" x14ac:dyDescent="0.25">
      <c r="A48" s="176">
        <v>45383</v>
      </c>
      <c r="B48" s="177">
        <f t="shared" si="1"/>
        <v>0</v>
      </c>
      <c r="C48" s="158"/>
      <c r="D48" s="60">
        <f t="shared" si="2"/>
        <v>0</v>
      </c>
      <c r="E48" s="178">
        <f t="shared" si="0"/>
        <v>0</v>
      </c>
      <c r="F48" s="179">
        <f t="shared" si="3"/>
        <v>0</v>
      </c>
      <c r="G48" s="179">
        <f>IF(AND(C48&lt;&gt;"",SUM(G$27:G47)&lt;E$19),$E$19/$E$23,0)</f>
        <v>0</v>
      </c>
      <c r="H48" s="179">
        <f t="shared" si="4"/>
        <v>0</v>
      </c>
      <c r="I48" s="60">
        <f t="shared" si="6"/>
        <v>0</v>
      </c>
      <c r="J48" s="92" t="str">
        <f t="shared" si="5"/>
        <v>2023–2024</v>
      </c>
      <c r="L48" s="103"/>
      <c r="N48" s="101"/>
      <c r="O48" s="183" t="s">
        <v>1579</v>
      </c>
      <c r="P48" s="161" t="s">
        <v>1580</v>
      </c>
      <c r="Q48" s="161"/>
      <c r="R48" s="185">
        <f>$I$43</f>
        <v>16496.939884561943</v>
      </c>
    </row>
    <row r="49" spans="1:17" ht="20.25" customHeight="1" x14ac:dyDescent="0.2">
      <c r="A49" s="176">
        <v>45413</v>
      </c>
      <c r="B49" s="177">
        <f t="shared" si="1"/>
        <v>0</v>
      </c>
      <c r="C49" s="158"/>
      <c r="D49" s="60">
        <f t="shared" si="2"/>
        <v>0</v>
      </c>
      <c r="E49" s="178">
        <f t="shared" si="0"/>
        <v>0</v>
      </c>
      <c r="F49" s="179">
        <f t="shared" si="3"/>
        <v>0</v>
      </c>
      <c r="G49" s="179">
        <f>IF(AND(C49&lt;&gt;"",SUM(G$27:G48)&lt;E$19),$E$19/$E$23,0)</f>
        <v>0</v>
      </c>
      <c r="H49" s="179">
        <f t="shared" si="4"/>
        <v>0</v>
      </c>
      <c r="I49" s="60">
        <f t="shared" si="6"/>
        <v>0</v>
      </c>
      <c r="J49" s="92" t="str">
        <f t="shared" si="5"/>
        <v>2023–2024</v>
      </c>
      <c r="L49" s="103"/>
      <c r="N49" s="101"/>
    </row>
    <row r="50" spans="1:17" ht="20.25" customHeight="1" x14ac:dyDescent="0.2">
      <c r="A50" s="176">
        <v>45444</v>
      </c>
      <c r="B50" s="177">
        <f t="shared" si="1"/>
        <v>0</v>
      </c>
      <c r="C50" s="158"/>
      <c r="D50" s="60">
        <f t="shared" si="2"/>
        <v>0</v>
      </c>
      <c r="E50" s="178">
        <f t="shared" si="0"/>
        <v>0</v>
      </c>
      <c r="F50" s="179">
        <f t="shared" si="3"/>
        <v>0</v>
      </c>
      <c r="G50" s="179">
        <f>IF(AND(C50&lt;&gt;"",SUM(G$27:G49)&lt;E$19),$E$19/$E$23,0)</f>
        <v>0</v>
      </c>
      <c r="H50" s="179">
        <f t="shared" si="4"/>
        <v>0</v>
      </c>
      <c r="I50" s="60">
        <f t="shared" si="6"/>
        <v>0</v>
      </c>
      <c r="J50" s="92" t="str">
        <f t="shared" si="5"/>
        <v>2023–2024</v>
      </c>
      <c r="L50" s="103"/>
      <c r="N50" s="101"/>
    </row>
    <row r="51" spans="1:17" ht="20.25" customHeight="1" x14ac:dyDescent="0.2">
      <c r="A51" s="176">
        <v>45474</v>
      </c>
      <c r="B51" s="177">
        <f t="shared" si="1"/>
        <v>0</v>
      </c>
      <c r="C51" s="158"/>
      <c r="D51" s="60">
        <f t="shared" si="2"/>
        <v>0</v>
      </c>
      <c r="E51" s="178">
        <f t="shared" si="0"/>
        <v>0</v>
      </c>
      <c r="F51" s="179">
        <f t="shared" si="3"/>
        <v>0</v>
      </c>
      <c r="G51" s="60">
        <f>IF(AND(C51&lt;&gt;"",SUM(G$27:G50)&lt;E$19),$E$19/$E$23,0)</f>
        <v>0</v>
      </c>
      <c r="H51" s="60">
        <f t="shared" si="4"/>
        <v>0</v>
      </c>
      <c r="I51" s="60">
        <f t="shared" si="6"/>
        <v>0</v>
      </c>
      <c r="J51" s="92" t="str">
        <f t="shared" si="5"/>
        <v>2024–2025</v>
      </c>
      <c r="L51" s="103"/>
      <c r="N51" s="101"/>
    </row>
    <row r="52" spans="1:17" ht="20.25" customHeight="1" x14ac:dyDescent="0.2">
      <c r="A52" s="176">
        <v>45505</v>
      </c>
      <c r="B52" s="177">
        <f t="shared" si="1"/>
        <v>0</v>
      </c>
      <c r="C52" s="158"/>
      <c r="D52" s="60">
        <f t="shared" si="2"/>
        <v>0</v>
      </c>
      <c r="E52" s="178">
        <f t="shared" si="0"/>
        <v>0</v>
      </c>
      <c r="F52" s="179">
        <f t="shared" si="3"/>
        <v>0</v>
      </c>
      <c r="G52" s="60">
        <f>IF(AND(C52&lt;&gt;"",SUM(G$27:G51)&lt;E$19),$E$19/$E$23,0)</f>
        <v>0</v>
      </c>
      <c r="H52" s="60">
        <f t="shared" si="4"/>
        <v>0</v>
      </c>
      <c r="I52" s="60">
        <f t="shared" si="6"/>
        <v>0</v>
      </c>
      <c r="J52" s="92" t="str">
        <f t="shared" si="5"/>
        <v>2024–2025</v>
      </c>
      <c r="L52" s="103"/>
      <c r="N52" s="101"/>
    </row>
    <row r="53" spans="1:17" ht="20.25" customHeight="1" x14ac:dyDescent="0.2">
      <c r="A53" s="176">
        <v>45536</v>
      </c>
      <c r="B53" s="177">
        <f t="shared" si="1"/>
        <v>0</v>
      </c>
      <c r="C53" s="158"/>
      <c r="D53" s="60">
        <f t="shared" si="2"/>
        <v>0</v>
      </c>
      <c r="E53" s="178">
        <f t="shared" si="0"/>
        <v>0</v>
      </c>
      <c r="F53" s="179">
        <f t="shared" si="3"/>
        <v>0</v>
      </c>
      <c r="G53" s="60">
        <f>IF(AND(C53&lt;&gt;"",SUM(G$27:G52)&lt;E$19),$E$19/$E$23,0)</f>
        <v>0</v>
      </c>
      <c r="H53" s="60">
        <f t="shared" si="4"/>
        <v>0</v>
      </c>
      <c r="I53" s="60">
        <f t="shared" si="6"/>
        <v>0</v>
      </c>
      <c r="J53" s="92" t="str">
        <f t="shared" si="5"/>
        <v>2024–2025</v>
      </c>
      <c r="L53" s="103"/>
      <c r="N53" s="101"/>
      <c r="Q53" s="61"/>
    </row>
    <row r="54" spans="1:17" ht="20.25" customHeight="1" x14ac:dyDescent="0.2">
      <c r="A54" s="176">
        <v>45566</v>
      </c>
      <c r="B54" s="177">
        <f t="shared" si="1"/>
        <v>0</v>
      </c>
      <c r="C54" s="158"/>
      <c r="D54" s="60">
        <f t="shared" si="2"/>
        <v>0</v>
      </c>
      <c r="E54" s="178">
        <f t="shared" si="0"/>
        <v>0</v>
      </c>
      <c r="F54" s="179">
        <f t="shared" si="3"/>
        <v>0</v>
      </c>
      <c r="G54" s="60">
        <f>IF(AND(C54&lt;&gt;"",SUM(G$27:G53)&lt;E$19),$E$19/$E$23,0)</f>
        <v>0</v>
      </c>
      <c r="H54" s="60">
        <f t="shared" si="4"/>
        <v>0</v>
      </c>
      <c r="I54" s="60">
        <f t="shared" si="6"/>
        <v>0</v>
      </c>
      <c r="J54" s="92" t="str">
        <f t="shared" si="5"/>
        <v>2024–2025</v>
      </c>
      <c r="L54" s="103"/>
      <c r="N54" s="101"/>
      <c r="Q54" s="61"/>
    </row>
    <row r="55" spans="1:17" ht="20.25" customHeight="1" x14ac:dyDescent="0.2">
      <c r="A55" s="176">
        <v>45597</v>
      </c>
      <c r="B55" s="177">
        <f t="shared" si="1"/>
        <v>0</v>
      </c>
      <c r="C55" s="158"/>
      <c r="D55" s="60">
        <f t="shared" si="2"/>
        <v>0</v>
      </c>
      <c r="E55" s="178">
        <f t="shared" si="0"/>
        <v>0</v>
      </c>
      <c r="F55" s="60">
        <f t="shared" si="3"/>
        <v>0</v>
      </c>
      <c r="G55" s="60">
        <f>IF(AND(C55&lt;&gt;"",SUM(G$27:G54)&lt;E$19),$E$19/$E$23,0)</f>
        <v>0</v>
      </c>
      <c r="H55" s="60">
        <f t="shared" si="4"/>
        <v>0</v>
      </c>
      <c r="I55" s="60">
        <f t="shared" si="6"/>
        <v>0</v>
      </c>
      <c r="J55" s="92" t="str">
        <f t="shared" si="5"/>
        <v>2024–2025</v>
      </c>
      <c r="L55" s="103"/>
      <c r="N55" s="101"/>
      <c r="Q55" s="61"/>
    </row>
    <row r="56" spans="1:17" ht="20.25" customHeight="1" x14ac:dyDescent="0.2">
      <c r="A56" s="176">
        <v>45627</v>
      </c>
      <c r="B56" s="177">
        <f t="shared" si="1"/>
        <v>0</v>
      </c>
      <c r="C56" s="158"/>
      <c r="D56" s="60">
        <f t="shared" si="2"/>
        <v>0</v>
      </c>
      <c r="E56" s="178">
        <f t="shared" si="0"/>
        <v>0</v>
      </c>
      <c r="F56" s="60">
        <f t="shared" si="3"/>
        <v>0</v>
      </c>
      <c r="G56" s="60">
        <f>IF(AND(C56&lt;&gt;"",SUM(G$27:G55)&lt;E$19),$E$19/$E$23,0)</f>
        <v>0</v>
      </c>
      <c r="H56" s="60">
        <f t="shared" si="4"/>
        <v>0</v>
      </c>
      <c r="I56" s="60">
        <f t="shared" si="6"/>
        <v>0</v>
      </c>
      <c r="J56" s="92" t="str">
        <f t="shared" si="5"/>
        <v>2024–2025</v>
      </c>
      <c r="L56" s="103"/>
      <c r="N56" s="101"/>
      <c r="Q56" s="61"/>
    </row>
    <row r="57" spans="1:17" ht="20.25" customHeight="1" x14ac:dyDescent="0.2">
      <c r="A57" s="176">
        <v>45658</v>
      </c>
      <c r="B57" s="177">
        <f t="shared" si="1"/>
        <v>0</v>
      </c>
      <c r="C57" s="158"/>
      <c r="D57" s="60">
        <f t="shared" si="2"/>
        <v>0</v>
      </c>
      <c r="E57" s="178">
        <f t="shared" si="0"/>
        <v>0</v>
      </c>
      <c r="F57" s="60">
        <f t="shared" si="3"/>
        <v>0</v>
      </c>
      <c r="G57" s="60">
        <f>IF(AND(C57&lt;&gt;"",SUM(G$27:G56)&lt;E$19),$E$19/$E$23,0)</f>
        <v>0</v>
      </c>
      <c r="H57" s="60">
        <f t="shared" si="4"/>
        <v>0</v>
      </c>
      <c r="I57" s="60">
        <f t="shared" si="6"/>
        <v>0</v>
      </c>
      <c r="J57" s="92" t="str">
        <f t="shared" si="5"/>
        <v>2024–2025</v>
      </c>
      <c r="L57" s="103"/>
      <c r="N57" s="101"/>
      <c r="Q57" s="61"/>
    </row>
    <row r="58" spans="1:17" ht="20.25" customHeight="1" x14ac:dyDescent="0.2">
      <c r="A58" s="176">
        <v>45689</v>
      </c>
      <c r="B58" s="177">
        <f t="shared" si="1"/>
        <v>0</v>
      </c>
      <c r="C58" s="158"/>
      <c r="D58" s="60">
        <f t="shared" si="2"/>
        <v>0</v>
      </c>
      <c r="E58" s="178">
        <f t="shared" si="0"/>
        <v>0</v>
      </c>
      <c r="F58" s="60">
        <f t="shared" si="3"/>
        <v>0</v>
      </c>
      <c r="G58" s="60">
        <f>IF(AND(C58&lt;&gt;"",SUM(G$27:G57)&lt;E$19),$E$19/$E$23,0)</f>
        <v>0</v>
      </c>
      <c r="H58" s="60">
        <f t="shared" si="4"/>
        <v>0</v>
      </c>
      <c r="I58" s="60">
        <f t="shared" si="6"/>
        <v>0</v>
      </c>
      <c r="J58" s="92" t="str">
        <f t="shared" si="5"/>
        <v>2024–2025</v>
      </c>
      <c r="L58" s="103"/>
      <c r="N58" s="101"/>
      <c r="Q58" s="61"/>
    </row>
    <row r="59" spans="1:17" ht="20.25" customHeight="1" x14ac:dyDescent="0.2">
      <c r="A59" s="176">
        <v>45717</v>
      </c>
      <c r="B59" s="177">
        <f t="shared" si="1"/>
        <v>0</v>
      </c>
      <c r="C59" s="158"/>
      <c r="D59" s="60">
        <f t="shared" si="2"/>
        <v>0</v>
      </c>
      <c r="E59" s="178">
        <f t="shared" si="0"/>
        <v>0</v>
      </c>
      <c r="F59" s="60">
        <f t="shared" si="3"/>
        <v>0</v>
      </c>
      <c r="G59" s="60">
        <f>IF(AND(C59&lt;&gt;"",SUM(G$27:G58)&lt;E$19),$E$19/$E$23,0)</f>
        <v>0</v>
      </c>
      <c r="H59" s="60">
        <f t="shared" si="4"/>
        <v>0</v>
      </c>
      <c r="I59" s="60">
        <f t="shared" si="6"/>
        <v>0</v>
      </c>
      <c r="J59" s="92" t="str">
        <f t="shared" si="5"/>
        <v>2024–2025</v>
      </c>
      <c r="L59" s="103"/>
      <c r="N59" s="101"/>
      <c r="Q59" s="61"/>
    </row>
    <row r="60" spans="1:17" ht="20.25" customHeight="1" x14ac:dyDescent="0.2">
      <c r="A60" s="176">
        <v>45748</v>
      </c>
      <c r="B60" s="177">
        <f t="shared" si="1"/>
        <v>0</v>
      </c>
      <c r="C60" s="158"/>
      <c r="D60" s="60">
        <f t="shared" si="2"/>
        <v>0</v>
      </c>
      <c r="E60" s="178">
        <f t="shared" si="0"/>
        <v>0</v>
      </c>
      <c r="F60" s="60">
        <f t="shared" si="3"/>
        <v>0</v>
      </c>
      <c r="G60" s="60">
        <f>IF(AND(C60&lt;&gt;"",SUM(G$27:G59)&lt;E$19),$E$19/$E$23,0)</f>
        <v>0</v>
      </c>
      <c r="H60" s="60">
        <f t="shared" si="4"/>
        <v>0</v>
      </c>
      <c r="I60" s="60">
        <f t="shared" si="6"/>
        <v>0</v>
      </c>
      <c r="J60" s="92" t="str">
        <f t="shared" si="5"/>
        <v>2024–2025</v>
      </c>
      <c r="L60" s="103"/>
      <c r="N60" s="101"/>
      <c r="Q60" s="61"/>
    </row>
    <row r="61" spans="1:17" ht="20.25" customHeight="1" x14ac:dyDescent="0.2">
      <c r="A61" s="176">
        <v>45778</v>
      </c>
      <c r="B61" s="177">
        <f t="shared" si="1"/>
        <v>0</v>
      </c>
      <c r="C61" s="158"/>
      <c r="D61" s="60">
        <f t="shared" si="2"/>
        <v>0</v>
      </c>
      <c r="E61" s="178">
        <f t="shared" si="0"/>
        <v>0</v>
      </c>
      <c r="F61" s="60">
        <f t="shared" si="3"/>
        <v>0</v>
      </c>
      <c r="G61" s="60">
        <f>IF(AND(C61&lt;&gt;"",SUM(G$27:G60)&lt;E$19),$E$19/$E$23,0)</f>
        <v>0</v>
      </c>
      <c r="H61" s="60">
        <f t="shared" si="4"/>
        <v>0</v>
      </c>
      <c r="I61" s="60">
        <f t="shared" si="6"/>
        <v>0</v>
      </c>
      <c r="J61" s="92" t="str">
        <f t="shared" si="5"/>
        <v>2024–2025</v>
      </c>
      <c r="L61" s="103"/>
      <c r="N61" s="101"/>
      <c r="Q61" s="61"/>
    </row>
    <row r="62" spans="1:17" ht="20.25" customHeight="1" x14ac:dyDescent="0.2">
      <c r="A62" s="176">
        <v>45809</v>
      </c>
      <c r="B62" s="177">
        <f t="shared" si="1"/>
        <v>0</v>
      </c>
      <c r="C62" s="158"/>
      <c r="D62" s="60">
        <f t="shared" si="2"/>
        <v>0</v>
      </c>
      <c r="E62" s="178">
        <f t="shared" si="0"/>
        <v>0</v>
      </c>
      <c r="F62" s="60">
        <f t="shared" si="3"/>
        <v>0</v>
      </c>
      <c r="G62" s="60">
        <f>IF(AND(C62&lt;&gt;"",SUM(G$27:G61)&lt;E$19),$E$19/$E$23,0)</f>
        <v>0</v>
      </c>
      <c r="H62" s="60">
        <f t="shared" si="4"/>
        <v>0</v>
      </c>
      <c r="I62" s="60">
        <f t="shared" si="6"/>
        <v>0</v>
      </c>
      <c r="J62" s="92" t="str">
        <f t="shared" si="5"/>
        <v>2024–2025</v>
      </c>
      <c r="L62" s="103"/>
      <c r="N62" s="101"/>
      <c r="Q62" s="61"/>
    </row>
    <row r="63" spans="1:17" ht="20.25" customHeight="1" x14ac:dyDescent="0.2">
      <c r="A63" s="176">
        <v>45839</v>
      </c>
      <c r="B63" s="177">
        <f t="shared" si="1"/>
        <v>0</v>
      </c>
      <c r="C63" s="158"/>
      <c r="D63" s="60">
        <f t="shared" si="2"/>
        <v>0</v>
      </c>
      <c r="E63" s="178">
        <f t="shared" si="0"/>
        <v>0</v>
      </c>
      <c r="F63" s="60">
        <f t="shared" si="3"/>
        <v>0</v>
      </c>
      <c r="G63" s="60">
        <f>IF(AND(C63&lt;&gt;"",SUM(G$27:G62)&lt;E$19),$E$19/$E$23,0)</f>
        <v>0</v>
      </c>
      <c r="H63" s="60">
        <f t="shared" si="4"/>
        <v>0</v>
      </c>
      <c r="I63" s="60">
        <f t="shared" si="6"/>
        <v>0</v>
      </c>
      <c r="J63" s="92" t="str">
        <f t="shared" si="5"/>
        <v>2025–2026</v>
      </c>
      <c r="L63" s="103"/>
      <c r="N63" s="101"/>
      <c r="Q63" s="61"/>
    </row>
    <row r="64" spans="1:17" ht="20.25" customHeight="1" x14ac:dyDescent="0.2">
      <c r="A64" s="176">
        <v>45870</v>
      </c>
      <c r="B64" s="177">
        <f t="shared" si="1"/>
        <v>0</v>
      </c>
      <c r="C64" s="158"/>
      <c r="D64" s="60">
        <f t="shared" si="2"/>
        <v>0</v>
      </c>
      <c r="E64" s="178">
        <f t="shared" si="0"/>
        <v>0</v>
      </c>
      <c r="F64" s="60">
        <f t="shared" si="3"/>
        <v>0</v>
      </c>
      <c r="G64" s="60">
        <f>IF(AND(C64&lt;&gt;"",SUM(G$27:G63)&lt;E$19),$E$19/$E$23,0)</f>
        <v>0</v>
      </c>
      <c r="H64" s="60">
        <f t="shared" si="4"/>
        <v>0</v>
      </c>
      <c r="I64" s="60">
        <f t="shared" si="6"/>
        <v>0</v>
      </c>
      <c r="J64" s="92" t="str">
        <f t="shared" si="5"/>
        <v>2025–2026</v>
      </c>
      <c r="L64" s="103"/>
      <c r="N64" s="101"/>
      <c r="Q64" s="61"/>
    </row>
    <row r="65" spans="1:17" ht="20.25" customHeight="1" x14ac:dyDescent="0.2">
      <c r="A65" s="176">
        <v>45901</v>
      </c>
      <c r="B65" s="177">
        <f t="shared" si="1"/>
        <v>0</v>
      </c>
      <c r="C65" s="158"/>
      <c r="D65" s="60">
        <f t="shared" si="2"/>
        <v>0</v>
      </c>
      <c r="E65" s="178">
        <f t="shared" si="0"/>
        <v>0</v>
      </c>
      <c r="F65" s="60">
        <f t="shared" si="3"/>
        <v>0</v>
      </c>
      <c r="G65" s="60">
        <f>IF(AND(C65&lt;&gt;"",SUM(G$27:G64)&lt;E$19),$E$19/$E$23,0)</f>
        <v>0</v>
      </c>
      <c r="H65" s="60">
        <f t="shared" si="4"/>
        <v>0</v>
      </c>
      <c r="I65" s="60">
        <f t="shared" si="6"/>
        <v>0</v>
      </c>
      <c r="J65" s="92" t="str">
        <f t="shared" si="5"/>
        <v>2025–2026</v>
      </c>
      <c r="L65" s="103"/>
      <c r="N65" s="101"/>
      <c r="Q65" s="61"/>
    </row>
    <row r="66" spans="1:17" ht="20.25" customHeight="1" x14ac:dyDescent="0.2">
      <c r="A66" s="176">
        <v>45931</v>
      </c>
      <c r="B66" s="177">
        <f t="shared" si="1"/>
        <v>0</v>
      </c>
      <c r="C66" s="158"/>
      <c r="D66" s="60">
        <f t="shared" si="2"/>
        <v>0</v>
      </c>
      <c r="E66" s="178">
        <f t="shared" si="0"/>
        <v>0</v>
      </c>
      <c r="F66" s="60">
        <f t="shared" si="3"/>
        <v>0</v>
      </c>
      <c r="G66" s="60">
        <f>IF(AND(C66&lt;&gt;"",SUM(G$27:G65)&lt;E$19),$E$19/$E$23,0)</f>
        <v>0</v>
      </c>
      <c r="H66" s="60">
        <f t="shared" si="4"/>
        <v>0</v>
      </c>
      <c r="I66" s="60">
        <f t="shared" si="6"/>
        <v>0</v>
      </c>
      <c r="J66" s="92" t="str">
        <f t="shared" si="5"/>
        <v>2025–2026</v>
      </c>
      <c r="L66" s="103"/>
      <c r="N66" s="101"/>
      <c r="Q66" s="61"/>
    </row>
    <row r="67" spans="1:17" ht="20.25" customHeight="1" x14ac:dyDescent="0.2">
      <c r="A67" s="176">
        <v>45962</v>
      </c>
      <c r="B67" s="177">
        <f t="shared" si="1"/>
        <v>0</v>
      </c>
      <c r="C67" s="158"/>
      <c r="D67" s="60">
        <f t="shared" si="2"/>
        <v>0</v>
      </c>
      <c r="E67" s="178">
        <f t="shared" si="0"/>
        <v>0</v>
      </c>
      <c r="F67" s="60">
        <f t="shared" si="3"/>
        <v>0</v>
      </c>
      <c r="G67" s="60">
        <f>IF(AND(C67&lt;&gt;"",SUM(G$27:G66)&lt;E$19),$E$19/$E$23,0)</f>
        <v>0</v>
      </c>
      <c r="H67" s="60">
        <f t="shared" si="4"/>
        <v>0</v>
      </c>
      <c r="I67" s="60">
        <f t="shared" si="6"/>
        <v>0</v>
      </c>
      <c r="J67" s="92" t="str">
        <f t="shared" si="5"/>
        <v>2025–2026</v>
      </c>
      <c r="L67" s="103"/>
      <c r="N67" s="101"/>
      <c r="Q67" s="61"/>
    </row>
    <row r="68" spans="1:17" ht="20.25" customHeight="1" x14ac:dyDescent="0.2">
      <c r="A68" s="176">
        <v>45992</v>
      </c>
      <c r="B68" s="177">
        <f t="shared" si="1"/>
        <v>0</v>
      </c>
      <c r="C68" s="158"/>
      <c r="D68" s="60">
        <f t="shared" si="2"/>
        <v>0</v>
      </c>
      <c r="E68" s="178">
        <f t="shared" si="0"/>
        <v>0</v>
      </c>
      <c r="F68" s="60">
        <f t="shared" si="3"/>
        <v>0</v>
      </c>
      <c r="G68" s="60">
        <f>IF(AND(C68&lt;&gt;"",SUM(G$27:G67)&lt;E$19),$E$19/$E$23,0)</f>
        <v>0</v>
      </c>
      <c r="H68" s="60">
        <f t="shared" si="4"/>
        <v>0</v>
      </c>
      <c r="I68" s="60">
        <f t="shared" si="6"/>
        <v>0</v>
      </c>
      <c r="J68" s="92" t="str">
        <f t="shared" si="5"/>
        <v>2025–2026</v>
      </c>
      <c r="L68" s="103"/>
      <c r="N68" s="101"/>
      <c r="Q68" s="61"/>
    </row>
    <row r="69" spans="1:17" ht="20.25" customHeight="1" x14ac:dyDescent="0.2">
      <c r="A69" s="176">
        <v>46023</v>
      </c>
      <c r="B69" s="177">
        <f t="shared" si="1"/>
        <v>0</v>
      </c>
      <c r="C69" s="158"/>
      <c r="D69" s="60">
        <f t="shared" si="2"/>
        <v>0</v>
      </c>
      <c r="E69" s="178">
        <f t="shared" si="0"/>
        <v>0</v>
      </c>
      <c r="F69" s="60">
        <f t="shared" si="3"/>
        <v>0</v>
      </c>
      <c r="G69" s="60">
        <f>IF(AND(C69&lt;&gt;"",SUM(G$27:G68)&lt;E$19),$E$19/$E$23,0)</f>
        <v>0</v>
      </c>
      <c r="H69" s="60">
        <f t="shared" si="4"/>
        <v>0</v>
      </c>
      <c r="I69" s="60">
        <f t="shared" si="6"/>
        <v>0</v>
      </c>
      <c r="J69" s="92" t="str">
        <f t="shared" si="5"/>
        <v>2025–2026</v>
      </c>
      <c r="L69" s="103"/>
      <c r="N69" s="101"/>
      <c r="Q69" s="61"/>
    </row>
    <row r="70" spans="1:17" ht="20.25" customHeight="1" x14ac:dyDescent="0.2">
      <c r="A70" s="176">
        <v>46054</v>
      </c>
      <c r="B70" s="177">
        <f t="shared" si="1"/>
        <v>0</v>
      </c>
      <c r="C70" s="158"/>
      <c r="D70" s="60">
        <f t="shared" si="2"/>
        <v>0</v>
      </c>
      <c r="E70" s="178">
        <f t="shared" si="0"/>
        <v>0</v>
      </c>
      <c r="F70" s="60">
        <f t="shared" si="3"/>
        <v>0</v>
      </c>
      <c r="G70" s="60">
        <f>IF(AND(C70&lt;&gt;"",SUM(G$27:G69)&lt;E$19),$E$19/$E$23,0)</f>
        <v>0</v>
      </c>
      <c r="H70" s="60">
        <f t="shared" si="4"/>
        <v>0</v>
      </c>
      <c r="I70" s="60">
        <f t="shared" si="6"/>
        <v>0</v>
      </c>
      <c r="J70" s="92" t="str">
        <f t="shared" si="5"/>
        <v>2025–2026</v>
      </c>
      <c r="L70" s="103"/>
      <c r="N70" s="101"/>
      <c r="Q70" s="61"/>
    </row>
    <row r="71" spans="1:17" ht="20.25" customHeight="1" x14ac:dyDescent="0.2">
      <c r="A71" s="176">
        <v>46082</v>
      </c>
      <c r="B71" s="177">
        <f t="shared" si="1"/>
        <v>0</v>
      </c>
      <c r="C71" s="158"/>
      <c r="D71" s="60">
        <f t="shared" si="2"/>
        <v>0</v>
      </c>
      <c r="E71" s="178">
        <f t="shared" si="0"/>
        <v>0</v>
      </c>
      <c r="F71" s="60">
        <f t="shared" si="3"/>
        <v>0</v>
      </c>
      <c r="G71" s="60">
        <f>IF(AND(C71&lt;&gt;"",SUM(G$27:G70)&lt;E$19),$E$19/$E$23,0)</f>
        <v>0</v>
      </c>
      <c r="H71" s="60">
        <f t="shared" si="4"/>
        <v>0</v>
      </c>
      <c r="I71" s="60">
        <f t="shared" si="6"/>
        <v>0</v>
      </c>
      <c r="J71" s="92" t="str">
        <f t="shared" si="5"/>
        <v>2025–2026</v>
      </c>
      <c r="L71" s="103"/>
      <c r="N71" s="101"/>
      <c r="Q71" s="61"/>
    </row>
    <row r="72" spans="1:17" ht="20.25" customHeight="1" x14ac:dyDescent="0.2">
      <c r="A72" s="176">
        <v>46113</v>
      </c>
      <c r="B72" s="177">
        <f t="shared" si="1"/>
        <v>0</v>
      </c>
      <c r="C72" s="158"/>
      <c r="D72" s="60">
        <f t="shared" si="2"/>
        <v>0</v>
      </c>
      <c r="E72" s="178">
        <f t="shared" si="0"/>
        <v>0</v>
      </c>
      <c r="F72" s="60">
        <f t="shared" si="3"/>
        <v>0</v>
      </c>
      <c r="G72" s="60">
        <f>IF(AND(C72&lt;&gt;"",SUM(G$27:G71)&lt;E$19),$E$19/$E$23,0)</f>
        <v>0</v>
      </c>
      <c r="H72" s="60">
        <f t="shared" si="4"/>
        <v>0</v>
      </c>
      <c r="I72" s="60">
        <f t="shared" si="6"/>
        <v>0</v>
      </c>
      <c r="J72" s="92" t="str">
        <f t="shared" si="5"/>
        <v>2025–2026</v>
      </c>
      <c r="L72" s="103"/>
      <c r="N72" s="101"/>
      <c r="Q72" s="61"/>
    </row>
    <row r="73" spans="1:17" ht="20.25" customHeight="1" x14ac:dyDescent="0.2">
      <c r="A73" s="176">
        <v>46143</v>
      </c>
      <c r="B73" s="177">
        <f t="shared" si="1"/>
        <v>0</v>
      </c>
      <c r="C73" s="158"/>
      <c r="D73" s="60">
        <f t="shared" si="2"/>
        <v>0</v>
      </c>
      <c r="E73" s="178">
        <f t="shared" si="0"/>
        <v>0</v>
      </c>
      <c r="F73" s="60">
        <f t="shared" si="3"/>
        <v>0</v>
      </c>
      <c r="G73" s="60">
        <f>IF(AND(C73&lt;&gt;"",SUM(G$27:G72)&lt;E$19),$E$19/$E$23,0)</f>
        <v>0</v>
      </c>
      <c r="H73" s="60">
        <f t="shared" si="4"/>
        <v>0</v>
      </c>
      <c r="I73" s="60">
        <f t="shared" si="6"/>
        <v>0</v>
      </c>
      <c r="J73" s="92" t="str">
        <f t="shared" si="5"/>
        <v>2025–2026</v>
      </c>
      <c r="L73" s="103"/>
      <c r="N73" s="101"/>
      <c r="Q73" s="61"/>
    </row>
    <row r="74" spans="1:17" ht="20.25" customHeight="1" x14ac:dyDescent="0.2">
      <c r="A74" s="176">
        <v>46174</v>
      </c>
      <c r="B74" s="177">
        <f t="shared" si="1"/>
        <v>0</v>
      </c>
      <c r="C74" s="158"/>
      <c r="D74" s="60">
        <f t="shared" si="2"/>
        <v>0</v>
      </c>
      <c r="E74" s="178">
        <f t="shared" si="0"/>
        <v>0</v>
      </c>
      <c r="F74" s="60">
        <f t="shared" si="3"/>
        <v>0</v>
      </c>
      <c r="G74" s="60">
        <f>IF(AND(C74&lt;&gt;"",SUM(G$27:G73)&lt;E$19),$E$19/$E$23,0)</f>
        <v>0</v>
      </c>
      <c r="H74" s="60">
        <f t="shared" si="4"/>
        <v>0</v>
      </c>
      <c r="I74" s="60">
        <f t="shared" si="6"/>
        <v>0</v>
      </c>
      <c r="J74" s="92" t="str">
        <f t="shared" si="5"/>
        <v>2025–2026</v>
      </c>
      <c r="L74" s="103"/>
      <c r="N74" s="101"/>
      <c r="Q74" s="61"/>
    </row>
    <row r="75" spans="1:17" ht="20.25" customHeight="1" x14ac:dyDescent="0.2">
      <c r="A75" s="176">
        <v>46204</v>
      </c>
      <c r="B75" s="177">
        <f t="shared" si="1"/>
        <v>0</v>
      </c>
      <c r="C75" s="158"/>
      <c r="D75" s="60">
        <f t="shared" si="2"/>
        <v>0</v>
      </c>
      <c r="E75" s="178">
        <f t="shared" si="0"/>
        <v>0</v>
      </c>
      <c r="F75" s="60">
        <f t="shared" si="3"/>
        <v>0</v>
      </c>
      <c r="G75" s="60">
        <f>IF(AND(C75&lt;&gt;"",SUM(G$27:G74)&lt;E$19),$E$19/$E$23,0)</f>
        <v>0</v>
      </c>
      <c r="H75" s="60">
        <f t="shared" si="4"/>
        <v>0</v>
      </c>
      <c r="I75" s="60">
        <f t="shared" si="6"/>
        <v>0</v>
      </c>
      <c r="J75" s="92" t="str">
        <f t="shared" si="5"/>
        <v>2026–2027</v>
      </c>
      <c r="L75" s="103"/>
      <c r="N75" s="101"/>
      <c r="Q75" s="61"/>
    </row>
    <row r="76" spans="1:17" ht="20.25" customHeight="1" x14ac:dyDescent="0.2">
      <c r="A76" s="176">
        <v>46235</v>
      </c>
      <c r="B76" s="177">
        <f t="shared" si="1"/>
        <v>0</v>
      </c>
      <c r="C76" s="158"/>
      <c r="D76" s="60">
        <f t="shared" si="2"/>
        <v>0</v>
      </c>
      <c r="E76" s="178">
        <f t="shared" si="0"/>
        <v>0</v>
      </c>
      <c r="F76" s="60">
        <f t="shared" si="3"/>
        <v>0</v>
      </c>
      <c r="G76" s="60">
        <f>IF(AND(C76&lt;&gt;"",SUM(G$27:G75)&lt;E$19),$E$19/$E$23,0)</f>
        <v>0</v>
      </c>
      <c r="H76" s="60">
        <f t="shared" si="4"/>
        <v>0</v>
      </c>
      <c r="I76" s="60">
        <f t="shared" si="6"/>
        <v>0</v>
      </c>
      <c r="J76" s="92" t="str">
        <f t="shared" si="5"/>
        <v>2026–2027</v>
      </c>
      <c r="L76" s="103"/>
      <c r="N76" s="101"/>
      <c r="Q76" s="61"/>
    </row>
    <row r="77" spans="1:17" ht="20.25" customHeight="1" x14ac:dyDescent="0.2">
      <c r="A77" s="176">
        <v>46266</v>
      </c>
      <c r="B77" s="177">
        <f t="shared" si="1"/>
        <v>0</v>
      </c>
      <c r="C77" s="158"/>
      <c r="D77" s="60">
        <f t="shared" si="2"/>
        <v>0</v>
      </c>
      <c r="E77" s="178">
        <f t="shared" si="0"/>
        <v>0</v>
      </c>
      <c r="F77" s="60">
        <f t="shared" si="3"/>
        <v>0</v>
      </c>
      <c r="G77" s="60">
        <f>IF(AND(C77&lt;&gt;"",SUM(G$27:G76)&lt;E$19),$E$19/$E$23,0)</f>
        <v>0</v>
      </c>
      <c r="H77" s="60">
        <f t="shared" si="4"/>
        <v>0</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formatColumns="0" formatRows="0" insertRows="0" insertHyperlinks="0" sort="0" autoFilter="0" pivotTables="0"/>
  <mergeCells count="43">
    <mergeCell ref="A1:F1"/>
    <mergeCell ref="A2:F2"/>
    <mergeCell ref="A3:F3"/>
    <mergeCell ref="A4:F4"/>
    <mergeCell ref="A5:D5"/>
    <mergeCell ref="E5:F5"/>
    <mergeCell ref="A6:D6"/>
    <mergeCell ref="E6:F6"/>
    <mergeCell ref="A7:D7"/>
    <mergeCell ref="E7:F7"/>
    <mergeCell ref="A8:D8"/>
    <mergeCell ref="E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D16"/>
    <mergeCell ref="E16:F16"/>
    <mergeCell ref="A17:D17"/>
    <mergeCell ref="E17:F17"/>
    <mergeCell ref="A18:D18"/>
    <mergeCell ref="E18:F18"/>
    <mergeCell ref="A19:D19"/>
    <mergeCell ref="E19:F19"/>
    <mergeCell ref="A20:D20"/>
    <mergeCell ref="E20:F20"/>
    <mergeCell ref="A25:I25"/>
    <mergeCell ref="A21:D21"/>
    <mergeCell ref="E21:F21"/>
    <mergeCell ref="A22:D22"/>
    <mergeCell ref="E22:F22"/>
    <mergeCell ref="A23:D23"/>
    <mergeCell ref="E23:F23"/>
  </mergeCells>
  <dataValidations count="3">
    <dataValidation operator="lessThan" allowBlank="1" showInputMessage="1" showErrorMessage="1" sqref="R1239:R1048576 R25 A27:A1238 G23:I23 G21:I21 AE3 Q26 E14 G14:I14 E21 E23 E16:E19 G16:I19 S4:S21" xr:uid="{605C7021-9CF2-4E16-AA2E-AEA05AF2DB1A}"/>
    <dataValidation operator="lessThan" showInputMessage="1" showErrorMessage="1" sqref="C27:C269" xr:uid="{AC16EDD3-FFD9-4A89-B495-D71ACAC71554}"/>
    <dataValidation type="textLength" operator="lessThan" allowBlank="1" showInputMessage="1" showErrorMessage="1" sqref="E22 G22:I22" xr:uid="{839C3A8C-32EE-4D3F-B885-AB720AE049C2}">
      <formula1>0</formula1>
    </dataValidation>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B2CB-ADB5-4327-845A-E4D1AAF9573E}">
  <sheetPr>
    <tabColor theme="8" tint="-0.249977111117893"/>
    <pageSetUpPr fitToPage="1"/>
  </sheetPr>
  <dimension ref="A1:XFC73"/>
  <sheetViews>
    <sheetView zoomScale="75" zoomScaleNormal="75" workbookViewId="0">
      <selection activeCell="A11" sqref="A11"/>
    </sheetView>
  </sheetViews>
  <sheetFormatPr defaultColWidth="0" defaultRowHeight="18.7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66" t="str">
        <f>'Example 1 Original Input'!$E$5</f>
        <v>Microsoft 365</v>
      </c>
      <c r="F2" s="366"/>
      <c r="G2" s="366"/>
    </row>
    <row r="3" spans="1:11" ht="18.75" customHeight="1" x14ac:dyDescent="0.25">
      <c r="B3" s="322" t="s">
        <v>1451</v>
      </c>
      <c r="C3" s="323"/>
      <c r="D3" s="324"/>
      <c r="E3" s="316" t="str">
        <f>'Example 1 Original Input'!E9</f>
        <v>1234</v>
      </c>
      <c r="F3" s="317"/>
      <c r="G3" s="318"/>
    </row>
    <row r="4" spans="1:11" ht="18.75" customHeight="1" x14ac:dyDescent="0.25">
      <c r="B4" s="110" t="s">
        <v>1491</v>
      </c>
      <c r="C4" s="111"/>
      <c r="D4" s="112"/>
      <c r="E4" s="316" t="str">
        <f>IFERROR(IF('Example 1 Original Input'!E11="Yes","Proprietary Fund",VLOOKUP(E3,[2]GAAP02Aindex!$A$2:$K$654,4,FALSE)),"Unidentified")</f>
        <v>Unidentified</v>
      </c>
      <c r="F4" s="317"/>
      <c r="G4" s="318"/>
    </row>
    <row r="5" spans="1:11" ht="18.75" customHeight="1" x14ac:dyDescent="0.25">
      <c r="B5" s="322" t="s">
        <v>1452</v>
      </c>
      <c r="C5" s="323"/>
      <c r="D5" s="324"/>
      <c r="E5" s="336">
        <f>'Example 1 Original Input'!E10</f>
        <v>4321</v>
      </c>
      <c r="F5" s="336"/>
      <c r="G5" s="336"/>
    </row>
    <row r="6" spans="1:11" ht="18.75" customHeight="1" x14ac:dyDescent="0.25">
      <c r="B6" s="320" t="s">
        <v>1470</v>
      </c>
      <c r="C6" s="320"/>
      <c r="D6" s="320"/>
      <c r="E6" s="366" t="str">
        <f>'Example 1 Original Input'!$E$12</f>
        <v>Governmental Fund</v>
      </c>
      <c r="F6" s="366"/>
      <c r="G6" s="366"/>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7" t="s">
        <v>1599</v>
      </c>
      <c r="F8" s="358"/>
      <c r="G8" s="359"/>
      <c r="H8" s="71"/>
      <c r="I8" s="71"/>
      <c r="J8" s="70"/>
      <c r="K8" s="70"/>
    </row>
    <row r="9" spans="1:11" ht="18.75" customHeight="1" x14ac:dyDescent="0.2">
      <c r="B9" s="325"/>
      <c r="C9" s="325"/>
      <c r="D9" s="325"/>
      <c r="E9" s="360"/>
      <c r="F9" s="361"/>
      <c r="G9" s="362"/>
      <c r="H9" s="71"/>
      <c r="I9" s="71"/>
      <c r="J9" s="70"/>
      <c r="K9" s="70"/>
    </row>
    <row r="10" spans="1:11" ht="18.75" customHeight="1" x14ac:dyDescent="0.2">
      <c r="B10" s="325"/>
      <c r="C10" s="325"/>
      <c r="D10" s="325"/>
      <c r="E10" s="363"/>
      <c r="F10" s="364"/>
      <c r="G10" s="365"/>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1 Original Input'!$E$7="FI$Cal","Dr: 1624100 - Right-to-Use SBITA - Amortizable",
IF('Example 1 Original Input'!$E$7="Non-FI$Cal", "Dr: Acct 0480 - RIGHT-TO-USE SBITA - AMORTIZABLE","Please complete rows 5 and 14 of the input sheet."))</f>
        <v>Dr: Acct 0480 - RIGHT-TO-USE SBITA - AMORTIZABLE</v>
      </c>
      <c r="C18" s="74"/>
      <c r="D18" s="74"/>
      <c r="E18" s="74"/>
      <c r="F18" s="78"/>
      <c r="G18" s="78"/>
      <c r="H18" s="141"/>
      <c r="I18" s="141"/>
      <c r="J18" s="78">
        <f>IF(AND('Example 1 Original Input'!$L$13="No",$E$7="2022–2023"),ROUND('Example 1 Original Input'!$E$19,2),'Example 1 Original Input'!$N$17)</f>
        <v>86608.93439395036</v>
      </c>
      <c r="K18" s="78"/>
    </row>
    <row r="19" spans="1:19" ht="18.75" customHeight="1" x14ac:dyDescent="0.2">
      <c r="B19" s="74" t="str">
        <f>IF('Example 1 Original Input'!$E$7="FI$Cal","Dr: 390XXXXXX - Fund Balance",IF('Example 1 Original Input'!$E$7="Non-FI$Cal", "Dr: Acct 0950 - BEGINNING FUND BALANCE","Please complete the input sheet fully."))</f>
        <v>Dr: Acct 0950 - BEGINNING FUND BALANCE</v>
      </c>
      <c r="C19" s="74"/>
      <c r="D19" s="74"/>
      <c r="E19" s="74"/>
      <c r="F19" s="78"/>
      <c r="G19" s="78"/>
      <c r="H19" s="141"/>
      <c r="I19" s="141"/>
      <c r="J19" s="78">
        <f>IF(AND('Example 1 Original Input'!$L$13="No",$E$7="2022–2023"),0,IF(AND($E$8&lt;&gt;'Drop-down menus'!$O$8,$J$18&lt;($K$21+$K$22)),($K$21+$K$22)-$J$18,0))</f>
        <v>0</v>
      </c>
      <c r="K19" s="78"/>
    </row>
    <row r="20" spans="1:19" ht="18.75" customHeight="1" x14ac:dyDescent="0.2">
      <c r="B20" s="74" t="str">
        <f>IF('Example 1 Original Input'!$E$7="FI$Cal","Dr: 390XXXXXX - Fund Balance",IF('Example 1 Original Input'!$E$7="Non-FI$Cal", "Dr: Acct 0952 - BEG FB ADJ/PRIOR PERIOD ADJUSTMENT","Please complete the input sheet fully."))</f>
        <v>Dr: Acct 0952 - BEG FB ADJ/PRIOR PERIOD ADJUSTMENT</v>
      </c>
      <c r="C20" s="74"/>
      <c r="D20" s="74"/>
      <c r="E20" s="74"/>
      <c r="F20" s="78"/>
      <c r="G20" s="78"/>
      <c r="H20" s="141"/>
      <c r="I20" s="141"/>
      <c r="J20" s="78">
        <f>IF(AND('Example 1 Original Input'!$L$13="No",$E$7="2022–2023"),0,IF(AND($E$8='Drop-down menus'!$O$8,$J$18&lt;($K$21+$K$22)),($K$21+$K$22)-$J$18,0))</f>
        <v>0</v>
      </c>
      <c r="K20" s="78"/>
    </row>
    <row r="21" spans="1:19" ht="18.75" customHeight="1" x14ac:dyDescent="0.2">
      <c r="B21" s="74"/>
      <c r="C21" s="74" t="str">
        <f>IF('Example 1 Original Input'!$E$7="FI$Cal","Cr: 1624190 - Accumulated Amortization - Right-to-Use SBITA",IF('Example 1 Original Input'!$E$7="Non-FI$Cal", "Cr: Acct 0475 - ACCUMULATED AMORTIZATION - RIGHT-TO-USE SBITA","Please select either FI$Cal or non-FI$Cal in the input sheet"))</f>
        <v>Cr: Acct 0475 - ACCUMULATED AMORTIZATION - RIGHT-TO-USE SBITA</v>
      </c>
      <c r="D21" s="74"/>
      <c r="E21" s="74"/>
      <c r="F21" s="78"/>
      <c r="G21" s="78"/>
      <c r="H21" s="141"/>
      <c r="I21" s="141"/>
      <c r="J21" s="78"/>
      <c r="K21" s="78">
        <f>IF(AND('Example 1 Original Input'!$L$13="No",$E$7="2022–2023"),0,'Example 1 Original Input'!$M$17)</f>
        <v>49490.819653685932</v>
      </c>
    </row>
    <row r="22" spans="1:19" ht="18.75" customHeight="1" x14ac:dyDescent="0.25">
      <c r="B22" s="79"/>
      <c r="C22" s="74" t="str">
        <f>IF('Example 1 Original Input'!$E$7="FI$Cal","Cr: 2590180 - Right-to-Use SBITA Liability - Noncurrent (GAAP)",IF('Example 1 Original Input'!$E$7="Non-FI$Cal", "Cr: Acct 0674 - RIGHT-TO-USE SBITA LIABILITY","Please complete the input sheet fully."))</f>
        <v>Cr: Acct 0674 - RIGHT-TO-USE SBITA LIABILITY</v>
      </c>
      <c r="D22" s="74"/>
      <c r="E22" s="74"/>
      <c r="F22" s="78"/>
      <c r="G22" s="78"/>
      <c r="H22" s="141"/>
      <c r="I22" s="141"/>
      <c r="J22" s="78"/>
      <c r="K22" s="78">
        <f>IF(AND('Example 1 Original Input'!$L$13="No",$E$7="2022–2023"),ROUND('Example 1 Original Input'!$E$16,2),'Example 1 Original Input'!$L$17)</f>
        <v>0</v>
      </c>
    </row>
    <row r="23" spans="1:19" ht="18.75" customHeight="1" x14ac:dyDescent="0.25">
      <c r="B23" s="79"/>
      <c r="C23" s="74" t="str">
        <f>IF('Example 1 Original Input'!$E$7="FI$Cal","Cr: 390XXXXXX - Fund Balance",IF('Example 1 Original Input'!$E$7="Non-FI$Cal", "Cr: Acct 0950 - BEGINNING FUND BALANCE","Please complete the input sheet fully."))</f>
        <v>Cr: Acct 0950 - BEGINNING FUND BALANCE</v>
      </c>
      <c r="D23" s="74"/>
      <c r="E23" s="74"/>
      <c r="F23" s="142"/>
      <c r="G23" s="142"/>
      <c r="H23" s="141"/>
      <c r="I23" s="141"/>
      <c r="J23" s="142"/>
      <c r="K23" s="142">
        <f>IF(AND('Example 1 Original Input'!$L$13="No",$E$7="2022–2023"),0,IF(AND($E$8&lt;&gt;'Drop-down menus'!$O$8,($K$21+$K$22)&lt;J18),$J$18-($K$21+$K$22),0))</f>
        <v>37118.114740264427</v>
      </c>
    </row>
    <row r="24" spans="1:19" ht="18.75" customHeight="1" x14ac:dyDescent="0.25">
      <c r="B24" s="79"/>
      <c r="C24" s="74" t="str">
        <f>IF('Example 1 Original Input'!$E$7="FI$Cal","Cr: 390XXXXXX - Fund Balance",IF('Example 1 Original Input'!$E$7="Non-FI$Cal", "Cr: Acct 0952 - BEG FB ADJ/PRIOR PERIOD ADJUSTMENT","Please complete the input sheet fully."))</f>
        <v>Cr: Acct 0952 - BEG FB ADJ/PRIOR PERIOD ADJUSTMENT</v>
      </c>
      <c r="D24" s="74"/>
      <c r="E24" s="74"/>
      <c r="F24" s="142"/>
      <c r="G24" s="142"/>
      <c r="H24" s="141"/>
      <c r="I24" s="141"/>
      <c r="J24" s="142"/>
      <c r="K24" s="142">
        <f>IF(AND('Example 1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1 Original Input'!$E$7="FI$Cal","Dr: 5362548 - Right-to-Use SBITA - Amortizable","Dr: Acct 0842 - CAPITAL OUTLAY (GAAP ADJ)")</f>
        <v>Dr: Acct 0842 - CAPITAL OUTLAY (GAAP ADJ)</v>
      </c>
      <c r="C28" s="74"/>
      <c r="D28" s="74"/>
      <c r="E28" s="74"/>
      <c r="F28" s="142"/>
      <c r="G28" s="142"/>
      <c r="H28" s="141"/>
      <c r="I28" s="141"/>
      <c r="J28" s="142">
        <f>IF(AND('Example 1 Original Input'!$L$13="No",$E$7="2022–2023"),0,IF(('Example 1 Original Input'!$E11="Yes"),0,IF('Example 1 Original Input'!$J$20=$E$7,'Example 1 Original Input'!$E$19,0)))</f>
        <v>0</v>
      </c>
      <c r="K28" s="142"/>
      <c r="O28" s="73"/>
      <c r="S28" s="55" t="s">
        <v>1458</v>
      </c>
    </row>
    <row r="29" spans="1:19" ht="18.75" customHeight="1" x14ac:dyDescent="0.25">
      <c r="B29" s="79"/>
      <c r="C29" s="74" t="str">
        <f>IF('Example 1 Original Input'!$E$7="FI$Cal","Cr: 4598400 - Lease &amp; Other Financing Proceeds",IF('Example 1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1 Original Input'!$L$13="No",$E$7="2022–2023"),0,IF(('Example 1 Original Input'!$E11="Yes"),0,IF('Example 1 Original Input'!$J$20=$E$7,'Example 1 Original Input'!$E$16,0)))</f>
        <v>0</v>
      </c>
      <c r="O29" s="73"/>
    </row>
    <row r="30" spans="1:19" ht="18.75" customHeight="1" x14ac:dyDescent="0.25">
      <c r="B30" s="79"/>
      <c r="C30" s="74" t="str">
        <f>IF('Example 1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1 Original Input'!$E$7="FI$Cal","Dr: 1624100 - Right-to-Use SBITA - Amortizable",
IF('Example 1 Original Input'!$E$7="Non-FI$Cal", "Dr: Acct 0480 - RIGHT-TO-USE SBITA - AMORTIZABLE","Please complete rows 5 and 14 of the input sheet."))</f>
        <v>Dr: Acct 0480 - RIGHT-TO-USE SBITA - AMORTIZABLE</v>
      </c>
      <c r="C33" s="74"/>
      <c r="D33" s="74"/>
      <c r="E33" s="74"/>
      <c r="F33" s="145"/>
      <c r="G33" s="145"/>
      <c r="H33" s="141"/>
      <c r="I33" s="141"/>
      <c r="J33" s="78">
        <f>IF(AND('Example 1 Original Input'!$L$13="No",$E$7="2022–2023"),0,IF(AND('Example 1 Original Input'!$E$11="Yes",'Example 1 Original Input'!$J$20=$E$7),'Example 1 Original Input'!$E$19,IF(AND('Example 1 Original Input'!$E$11="No",'Example 1 Original Input'!$J$20=$E$7),'Example 1 Original Input'!$E$19,0)))</f>
        <v>0</v>
      </c>
      <c r="K33" s="77"/>
    </row>
    <row r="34" spans="1:15" ht="18.75" customHeight="1" x14ac:dyDescent="0.2">
      <c r="A34" s="55"/>
      <c r="B34" s="74" t="str">
        <f>IF('Example 1 Original Input'!$E$7="FI$Cal","Dr: 4598400 - Lease &amp; Other Financing Proceeds",IF('Example 1 Original Input'!$E$7="Non-FI$Cal", "Dr: Acct 0789 - LEASE AND OTHER FINANCING PROCEEDS","Please select either FI$Cal or non-FI$Cal in the input sheet"))</f>
        <v>Dr: Acct 0789 - LEASE AND OTHER FINANCING PROCEEDS</v>
      </c>
      <c r="C34" s="74"/>
      <c r="D34" s="74"/>
      <c r="E34" s="74"/>
      <c r="F34" s="78"/>
      <c r="G34" s="78"/>
      <c r="H34" s="141"/>
      <c r="I34" s="141"/>
      <c r="J34" s="78">
        <f>IF(AND('Example 1 Original Input'!$L$13="No",$E$7="2022–2023"),0,IF(('Example 1 Original Input'!$E11="Yes"),0,IF('Example 1 Original Input'!$J$20=$E$7,K29,0)))</f>
        <v>0</v>
      </c>
      <c r="K34" s="78"/>
    </row>
    <row r="35" spans="1:15" ht="18.75" customHeight="1" x14ac:dyDescent="0.2">
      <c r="B35" s="141"/>
      <c r="C35" s="74" t="str">
        <f>IF('Example 1 Original Input'!$E$7="FI$Cal","Cr: 5362548 - Right-to-Use SBITA - Amortizable","Cr: Acct 0842 - CAPITAL OUTLAY (GAAP ADJ)")</f>
        <v>Cr: Acct 0842 - CAPITAL OUTLAY (GAAP ADJ)</v>
      </c>
      <c r="D35" s="74"/>
      <c r="E35" s="74"/>
      <c r="F35" s="78"/>
      <c r="G35" s="78"/>
      <c r="H35" s="141"/>
      <c r="I35" s="141"/>
      <c r="J35" s="78"/>
      <c r="K35" s="78">
        <f>IF(AND('Example 1 Original Input'!$L$13="No",$E$7="2022–2023"),0,IF(('Example 1 Original Input'!$E11="Yes"),0,IF('Example 1 Original Input'!$J$20=$E$7,J28,0)))</f>
        <v>0</v>
      </c>
    </row>
    <row r="36" spans="1:15" ht="18.75" customHeight="1" x14ac:dyDescent="0.2">
      <c r="C36" s="74" t="str">
        <f>IF('Example 1 Original Input'!$E$7="FI$Cal","Cr: 2590180 - Right-to-Use SBITA Liability - Noncurrent (GAAP)",IF('Example 1 Original Input'!$E$7="Non-FI$Cal", "Cr: Acct 0674 - RIGHT-TO-USE SBITA LIABILITY","Please complete the input sheet fully."))</f>
        <v>Cr: Acct 0674 - RIGHT-TO-USE SBITA LIABILITY</v>
      </c>
      <c r="D36" s="74"/>
      <c r="E36" s="74"/>
      <c r="F36" s="78"/>
      <c r="G36" s="78"/>
      <c r="H36" s="141"/>
      <c r="I36" s="141"/>
      <c r="J36" s="78"/>
      <c r="K36" s="78">
        <f>IF(AND('Example 1 Original Input'!$L$13="No",$E$7="2022–2023"),0,IF(AND('Example 1 Original Input'!$E$11="Yes",'Example 1 Original Input'!$J$20=$E$7),'Example 1 Original Input'!$E$16,IF(AND('Example 1 Original Input'!$E$11="No",'Example 1 Original Input'!$J$20=$E$7),'Example 1 Original Input'!$E$16,0)))</f>
        <v>0</v>
      </c>
    </row>
    <row r="37" spans="1:15" ht="18.75" customHeight="1" x14ac:dyDescent="0.25">
      <c r="B37" s="79"/>
      <c r="C37" s="74" t="str">
        <f>IF('Example 1 Original Input'!$E$7="Non-FI$Cal",VLOOKUP($E$4,'Drop-down menus'!$T$1:$W$10,4,FALSE),"Cr: 5346350 - Information Technology Services - Subscription")</f>
        <v>Cr: Acct 0XXX - FUNCTIONAL EXPENSE</v>
      </c>
      <c r="D37" s="74"/>
      <c r="E37" s="74"/>
      <c r="F37" s="78"/>
      <c r="G37" s="78"/>
      <c r="H37" s="141"/>
      <c r="I37" s="141"/>
      <c r="J37" s="78"/>
      <c r="K37" s="78">
        <f>J34+J33-K35-K36</f>
        <v>0</v>
      </c>
    </row>
    <row r="38" spans="1:15" ht="18.75" customHeight="1" x14ac:dyDescent="0.25">
      <c r="A38" s="132"/>
      <c r="B38" s="68"/>
      <c r="C38" s="69"/>
      <c r="D38" s="69"/>
      <c r="E38" s="69"/>
      <c r="F38" s="77"/>
      <c r="G38" s="77"/>
      <c r="H38" s="71"/>
      <c r="I38" s="71"/>
      <c r="J38" s="77"/>
      <c r="K38" s="77"/>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1 Original Input'!$E$7="Non-FI$Cal","Dr: Acct 0875 - DEPRECIATION/AMORTIZATION","Dr: 5424920 - Amortization - Right-to-Use SBITA"))</f>
        <v>Dr: Acct 0875 - DEPRECIATION/AMORTIZATION</v>
      </c>
      <c r="C41" s="74"/>
      <c r="D41" s="74"/>
      <c r="E41" s="74"/>
      <c r="F41" s="142"/>
      <c r="G41" s="142"/>
      <c r="H41" s="141"/>
      <c r="I41" s="141"/>
      <c r="J41" s="78">
        <f>SUMIFS('Example 1 Original Input'!$G$27:$G$1238,'Example 1 Original Input'!$J$27:$J$1238,'Example 1 Original Output'!$E$7)</f>
        <v>37118.114740264442</v>
      </c>
      <c r="K41" s="142"/>
    </row>
    <row r="42" spans="1:15" ht="18.75" customHeight="1" x14ac:dyDescent="0.25">
      <c r="B42" s="79"/>
      <c r="C42" s="74" t="str">
        <f>IF('Example 1 Original Input'!$E$7="FI$Cal","Cr: 1624190 - Accumulated Amortization - Right-to-Use SBITA",IF('Example 1 Original Input'!$E$7="Non-FI$Cal", "Cr: Acct 0475 - ACCUMULATED AMORTIZATION - RIGHT-TO-USE SBITA","Please select either FI$Cal or non-FI$Cal in the input sheet"))</f>
        <v>Cr: Acct 0475 - ACCUMULATED AMORTIZATION - RIGHT-TO-USE SBITA</v>
      </c>
      <c r="D42" s="74"/>
      <c r="E42" s="74"/>
      <c r="F42" s="78"/>
      <c r="G42" s="78"/>
      <c r="H42" s="141"/>
      <c r="I42" s="141"/>
      <c r="J42" s="78"/>
      <c r="K42" s="78">
        <f>J41</f>
        <v>37118.114740264442</v>
      </c>
    </row>
    <row r="43" spans="1:15" ht="18.75" customHeight="1" x14ac:dyDescent="0.2">
      <c r="B43" s="118" t="s">
        <v>51</v>
      </c>
      <c r="C43" s="144"/>
      <c r="D43" s="144"/>
      <c r="E43" s="74"/>
      <c r="F43" s="78"/>
      <c r="G43" s="78"/>
      <c r="H43" s="141"/>
      <c r="I43" s="141"/>
      <c r="J43" s="78"/>
      <c r="K43" s="78"/>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1 Original Input'!$E$7="FI$Cal","Dr: 5420488 - Debt Service - Principal - SBITA",
IF('Example 1 Original Input'!$E$7="Non-FI$Cal", "Dr: Acct 0848 - DEBT SERVICE - PRINCIPAL LEASES","Please select either FI$Cal or non-FI$Cal in the input sheet"))</f>
        <v>Dr: Acct 0848 - DEBT SERVICE - PRINCIPAL LEASES</v>
      </c>
      <c r="C45" s="74"/>
      <c r="D45" s="74"/>
      <c r="E45" s="74"/>
      <c r="F45" s="78"/>
      <c r="G45" s="78"/>
      <c r="H45" s="141"/>
      <c r="I45" s="141"/>
      <c r="J45" s="145">
        <f>ROUND(SUMIFS('Example 1 Original Input'!$E$27:$E$1238,'Example 1 Original Input'!$J$27:$J$1238,'Example 1 Original Output'!$E$7),2)</f>
        <v>0</v>
      </c>
      <c r="K45" s="78"/>
      <c r="L45" s="74"/>
      <c r="M45" s="74"/>
      <c r="O45" s="73"/>
    </row>
    <row r="46" spans="1:15" ht="18.75" customHeight="1" x14ac:dyDescent="0.2">
      <c r="B46" s="74" t="str">
        <f>IF('Example 1 Original Input'!$E$7="FI$Cal","Dr: 5420098 - Debt Service - Interest - SBITA",
IF('Example 1 Original Input'!$E$7="Non-FI$Cal",
IF('Example 1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ROUND(SUMIFS('Example 1 Original Input'!$D$27:$D$1238,'Example 1 Original Input'!$J$27:$J$1238,'Example 1 Original Output'!$E$7),2)</f>
        <v>0</v>
      </c>
      <c r="K46" s="78"/>
      <c r="L46" s="74"/>
      <c r="M46" s="74"/>
      <c r="O46" s="73"/>
    </row>
    <row r="47" spans="1:15" ht="18.75" customHeight="1" x14ac:dyDescent="0.25">
      <c r="B47" s="79"/>
      <c r="C47" s="74" t="str">
        <f>IF('Example 1 Original Input'!$E$7="Non-FI$Cal",VLOOKUP($E$4,'Drop-down menus'!$T$1:$W$10,4,FALSE),"Cr: 5346350 - Information Technology Services - Subscription")</f>
        <v>Cr: Acct 0XXX - FUNCTIONAL EXPENSE</v>
      </c>
      <c r="D47" s="74"/>
      <c r="E47" s="74"/>
      <c r="F47" s="78"/>
      <c r="G47" s="78"/>
      <c r="H47" s="141"/>
      <c r="I47" s="141"/>
      <c r="J47" s="78"/>
      <c r="K47" s="78">
        <f>SUM(J45:J46)</f>
        <v>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1 Original Input'!$E$7="FI$Cal","Dr: 2590180 - Right-to-Use SBITA Liability - Noncurrent (GAAP)",
IF('Example 1 Original Input'!$E$7="Non-FI$Cal", "Dr: Acct 0674 - RIGHT-TO-USE SBITA LIABILITY","Please complete the input sheet fully"))</f>
        <v>Dr: Acct 0674 - RIGHT-TO-USE SBITA LIABILITY</v>
      </c>
      <c r="C50" s="74"/>
      <c r="D50" s="74"/>
      <c r="E50" s="74"/>
      <c r="F50" s="78"/>
      <c r="G50" s="78"/>
      <c r="H50" s="141"/>
      <c r="I50" s="141"/>
      <c r="J50" s="78">
        <f>K51</f>
        <v>0</v>
      </c>
      <c r="K50" s="78"/>
      <c r="O50" s="73"/>
    </row>
    <row r="51" spans="1:15" ht="18.75" customHeight="1" x14ac:dyDescent="0.25">
      <c r="B51" s="79"/>
      <c r="C51" s="74" t="str">
        <f>IF('Example 1 Original Input'!$E$7="FI$Cal","Cr: 5420488 - Debt Service - Principal - SBITA",IF('Example 1 Original Input'!$E$7="Non-FI$Cal", "Cr: Acct 0848 -  DEBT SERVICE - PRINCIPAL LEASES","Cr: Acct 0848 -  DEBT SERVICE - PRINCIPAL LEASES"))</f>
        <v>Cr: Acct 0848 -  DEBT SERVICE - PRINCIPAL LEASES</v>
      </c>
      <c r="D51" s="74"/>
      <c r="E51" s="74"/>
      <c r="F51" s="78"/>
      <c r="G51" s="78"/>
      <c r="H51" s="141"/>
      <c r="I51" s="141"/>
      <c r="J51" s="78"/>
      <c r="K51" s="78">
        <f>J45</f>
        <v>0</v>
      </c>
      <c r="O51" s="73"/>
    </row>
    <row r="52" spans="1:15" ht="18.75" customHeight="1" x14ac:dyDescent="0.2">
      <c r="B52" s="117"/>
      <c r="C52" s="74"/>
      <c r="D52" s="144"/>
      <c r="E52" s="74"/>
      <c r="F52" s="78"/>
      <c r="G52" s="78"/>
      <c r="H52" s="141"/>
      <c r="I52" s="141"/>
      <c r="J52" s="78"/>
      <c r="K52" s="78"/>
    </row>
    <row r="53" spans="1:15" ht="18.75" customHeight="1" x14ac:dyDescent="0.3">
      <c r="A53" s="121">
        <v>6</v>
      </c>
      <c r="B53" s="131" t="s">
        <v>1511</v>
      </c>
      <c r="C53" s="69"/>
      <c r="D53" s="69"/>
      <c r="E53" s="69"/>
      <c r="F53" s="77"/>
      <c r="G53" s="77"/>
      <c r="H53" s="71"/>
      <c r="I53" s="71"/>
      <c r="J53" s="77"/>
      <c r="K53" s="77"/>
    </row>
    <row r="54" spans="1:15" ht="18.75" customHeight="1" x14ac:dyDescent="0.2">
      <c r="A54" s="55"/>
      <c r="B54" s="74" t="str">
        <f>IF('Example 1 Original Input'!$E$7="FI$Cal","Dr: 2590180 - Right-to-Use SBITA Liability - Noncurrent (GAAP)",
IF('Example 1 Original Input'!$E$7="Non-FI$Cal", "Dr: Acct 0674 - RIGHT-TO-USE SBITA LIABILITY","Please select either FI$Cal or non-FI$Cal in the input sheet"))</f>
        <v>Dr: Acct 0674 - RIGHT-TO-USE SBITA LIABILITY</v>
      </c>
      <c r="C54" s="74"/>
      <c r="D54" s="74"/>
      <c r="E54" s="74"/>
      <c r="F54" s="78"/>
      <c r="G54" s="78"/>
      <c r="H54" s="141"/>
      <c r="I54" s="141"/>
      <c r="J54" s="145">
        <f>K55</f>
        <v>0</v>
      </c>
      <c r="K54" s="78"/>
      <c r="L54" s="74"/>
      <c r="M54" s="80"/>
      <c r="O54" s="73"/>
    </row>
    <row r="55" spans="1:15" ht="18.75" customHeight="1" x14ac:dyDescent="0.25">
      <c r="B55" s="79"/>
      <c r="C55" s="74" t="str">
        <f>IF('Example 1 Original Input'!$E$7="FI$Cal","Cr: 2090955 - Right-to-Use SBITA Liability - Current (GAAP)",IF('Example 1 Original Input'!$E$7="Non-FI$Cal", "Cr: Acct 0651 - RIGHT-TO-USE SBITA LIABILITY (CURRENT PORTION LT)","Please complete the input sheet fully."))</f>
        <v>Cr: Acct 0651 - RIGHT-TO-USE SBITA LIABILITY (CURRENT PORTION LT)</v>
      </c>
      <c r="D55" s="74"/>
      <c r="E55" s="74"/>
      <c r="F55" s="78"/>
      <c r="G55" s="78"/>
      <c r="H55" s="141"/>
      <c r="I55" s="141"/>
      <c r="J55" s="78"/>
      <c r="K55" s="78">
        <f>ROUND(IF($E$7="",0,IF($E$7&lt;'Example 1 Original Input'!$J$20,0,SUM(INDEX('Example 1 Original Input'!$A$27:$E$1238,MATCH(DATE(RIGHT($E$7,4),7,1),'Example 1 Original Input'!$A$27:$A$1238),5):INDEX('Example 1 Original Input'!$A$27:$E$1238,MATCH(DATE(RIGHT($E$7,4)+1,6,1),'Example 1 Original Input'!$A$27:$A$1238),5)))),2)</f>
        <v>0</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1 Original Input'!$E$7="FI$Cal","Dr: 1624190 - Accumulated Amortization - Right-to-Use SBITA",IF('Example 1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1 Original Input'!M20</f>
        <v>86608.93439395036</v>
      </c>
      <c r="K61" s="142"/>
    </row>
    <row r="62" spans="1:15" ht="18.75" customHeight="1" x14ac:dyDescent="0.2">
      <c r="A62" s="91"/>
      <c r="B62" s="144"/>
      <c r="C62" s="74" t="str">
        <f>IF('Example 1 Original Input'!$E$7="FI$Cal","Cr: 1624100 - Right-to-Use SBITA – Amortizable",
IF('Example 1 Original Input'!$E$7="Non-FI$Cal","Cr: Acct 0480 - RIGHT-TO-USE SBITA - AMORTIZABLE","Please select either FI$Cal or non-FI$Cal in the input sheet"))</f>
        <v>Cr: Acct 0480 - RIGHT-TO-USE SBITA - AMORTIZABLE</v>
      </c>
      <c r="D62" s="144"/>
      <c r="E62" s="144"/>
      <c r="F62" s="144"/>
      <c r="G62" s="144"/>
      <c r="H62" s="144"/>
      <c r="I62" s="144"/>
      <c r="J62" s="78"/>
      <c r="K62" s="78">
        <f>J61</f>
        <v>86608.93439395036</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222"/>
      <c r="E65" s="69"/>
      <c r="F65" s="72"/>
      <c r="G65" s="72"/>
      <c r="H65" s="71"/>
      <c r="I65" s="71"/>
      <c r="J65" s="72"/>
      <c r="K65" s="72"/>
    </row>
    <row r="66" spans="1:11" ht="18.75" customHeight="1" x14ac:dyDescent="0.25">
      <c r="B66" s="68"/>
      <c r="C66" s="69"/>
      <c r="D66" s="69"/>
      <c r="E66" s="69"/>
      <c r="F66" s="72"/>
      <c r="G66" s="72"/>
      <c r="H66" s="71"/>
      <c r="I66" s="71"/>
      <c r="J66" s="72"/>
      <c r="K66" s="72"/>
    </row>
    <row r="67" spans="1:11" ht="18.75" hidden="1" customHeight="1" x14ac:dyDescent="0.3">
      <c r="A67" s="82"/>
      <c r="B67" s="69"/>
      <c r="C67" s="221"/>
      <c r="J67" s="190"/>
      <c r="K67" s="190"/>
    </row>
    <row r="68" spans="1:11" ht="18.75" hidden="1" customHeight="1" x14ac:dyDescent="0.3">
      <c r="C68" s="221"/>
      <c r="J68" s="190"/>
      <c r="K68" s="190"/>
    </row>
    <row r="69" spans="1:11" ht="18.75" hidden="1" customHeight="1" x14ac:dyDescent="0.3">
      <c r="C69" s="221"/>
      <c r="J69" s="190"/>
      <c r="K69" s="190"/>
    </row>
    <row r="70" spans="1:11" ht="18.75" hidden="1" customHeight="1" x14ac:dyDescent="0.3">
      <c r="C70" s="221"/>
      <c r="J70" s="190"/>
      <c r="K70" s="190"/>
    </row>
    <row r="71" spans="1:11" ht="18.75" hidden="1" customHeight="1" x14ac:dyDescent="0.3">
      <c r="C71" s="221"/>
      <c r="J71" s="190"/>
      <c r="K71" s="190"/>
    </row>
    <row r="72" spans="1:11" ht="18.75" hidden="1" customHeight="1" x14ac:dyDescent="0.3">
      <c r="C72" s="221"/>
      <c r="J72" s="190"/>
      <c r="K72" s="190"/>
    </row>
    <row r="73" spans="1:11" ht="18.75" hidden="1" customHeight="1" x14ac:dyDescent="0.3">
      <c r="C73" s="221"/>
      <c r="J73" s="190"/>
      <c r="K73" s="190"/>
    </row>
  </sheetData>
  <sheetProtection sheet="1" formatColumns="0" formatRows="0" insertColumns="0" insertRows="0" sort="0" autoFilter="0" pivotTables="0"/>
  <mergeCells count="16">
    <mergeCell ref="E4:G4"/>
    <mergeCell ref="B1:K1"/>
    <mergeCell ref="B2:D2"/>
    <mergeCell ref="E2:G2"/>
    <mergeCell ref="B3:D3"/>
    <mergeCell ref="E3:G3"/>
    <mergeCell ref="B8:D10"/>
    <mergeCell ref="E8:G10"/>
    <mergeCell ref="A12:K13"/>
    <mergeCell ref="B56:I57"/>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0695DF6-BD8E-4428-A9B9-A927AD89624A}">
          <x14:formula1>
            <xm:f>'Drop-down menus'!$L$1:$L$100</xm:f>
          </x14:formula1>
          <xm:sqref>E7:G7</xm:sqref>
        </x14:dataValidation>
        <x14:dataValidation type="list" allowBlank="1" showInputMessage="1" showErrorMessage="1" xr:uid="{B688295F-46C5-4B98-884A-5E2D3F592C42}">
          <x14:formula1>
            <xm:f>'Drop-down menus'!$O$7:$O$9</xm:f>
          </x14:formula1>
          <xm:sqref>E8:G10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6C16-D06D-4057-A740-C82DD72D562F}">
  <sheetPr>
    <tabColor theme="8" tint="-0.249977111117893"/>
    <pageSetUpPr fitToPage="1"/>
  </sheetPr>
  <dimension ref="A1:T36"/>
  <sheetViews>
    <sheetView zoomScale="75" zoomScaleNormal="75" workbookViewId="0">
      <selection activeCell="A2" sqref="A2"/>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1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1 Original Output'!E2</f>
        <v>Microsoft 365</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1 Original Input'!$E$9</f>
        <v>1234</v>
      </c>
      <c r="D4" s="184"/>
      <c r="E4" s="339" t="s">
        <v>1465</v>
      </c>
      <c r="F4" s="184"/>
      <c r="G4" s="184"/>
    </row>
    <row r="5" spans="1:20" ht="22.5" customHeight="1" x14ac:dyDescent="0.25">
      <c r="A5" s="338" t="s">
        <v>17</v>
      </c>
      <c r="B5" s="338"/>
      <c r="C5" s="191">
        <f>'Example 1 Original Output'!E5</f>
        <v>4321</v>
      </c>
      <c r="D5" s="191"/>
      <c r="E5" s="339"/>
      <c r="F5" s="191"/>
      <c r="G5" s="191"/>
    </row>
    <row r="6" spans="1:20" ht="22.5" customHeight="1" x14ac:dyDescent="0.25">
      <c r="A6" s="338" t="s">
        <v>1470</v>
      </c>
      <c r="B6" s="338"/>
      <c r="C6" s="191" t="str">
        <f>'Example 1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1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1 Original Input'!$A$27:$E$1238,MATCH(DATE(LEFT($A9,4),7,1),'Example 1 Original Input'!$A$27:$A$1238),5):INDEX('Example 1 Original Input'!$A$27:$E$1238,MATCH(DATE(RIGHT($A9,4),6,1),'Example 1 Original Input'!$A$27:$A$1238),5))</f>
        <v>0</v>
      </c>
      <c r="C9" s="192">
        <f>SUM(INDEX('Example 1 Original Input'!$A$27:$E$1238,MATCH(DATE(LEFT($A9,4),7,1),'Example 1 Original Input'!$A$27:$A$1238),4):INDEX('Example 1 Original Input'!$A$27:$E$1238,MATCH(DATE(RIGHT($A9,4),6,1),'Example 1 Original Input'!$A$27:$A$1238),4))</f>
        <v>0</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1 Original Input'!$A$27:$E$1238,MATCH(DATE(LEFT($A10,4),7,1),'Example 1 Original Input'!$A$27:$A$1238),5):INDEX('Example 1 Original Input'!$A$27:$E$1238,MATCH(DATE(RIGHT($A10,4),6,1),'Example 1 Original Input'!$A$27:$A$1238),5))</f>
        <v>0</v>
      </c>
      <c r="C10" s="192">
        <f>SUM(INDEX('Example 1 Original Input'!$A$27:$E$1238,MATCH(DATE(LEFT($A10,4),7,1),'Example 1 Original Input'!$A$27:$A$1238),4):INDEX('Example 1 Original Input'!$A$27:$E$1238,MATCH(DATE(RIGHT($A10,4),6,1),'Example 1 Original Input'!$A$27:$A$1238),4))</f>
        <v>0</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1 Original Input'!$A$27:$E$1238,MATCH(DATE(LEFT($A11,4),7,1),'Example 1 Original Input'!$A$27:$A$1238),5):INDEX('Example 1 Original Input'!$A$27:$E$1238,MATCH(DATE(RIGHT($A11,4),6,1),'Example 1 Original Input'!$A$27:$A$1238),5))</f>
        <v>0</v>
      </c>
      <c r="C11" s="192">
        <f>SUM(INDEX('Example 1 Original Input'!$A$27:$E$1238,MATCH(DATE(LEFT($A11,4),7,1),'Example 1 Original Input'!$A$27:$A$1238),4):INDEX('Example 1 Original Input'!$A$27:$E$1238,MATCH(DATE(RIGHT($A11,4),6,1),'Example 1 Original Input'!$A$27:$A$1238),4))</f>
        <v>0</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1 Original Input'!$A$27:$E$1238,MATCH(DATE(LEFT($A12,4),7,1),'Example 1 Original Input'!$A$27:$A$1238),5):INDEX('Example 1 Original Input'!$A$27:$E$1238,MATCH(DATE(RIGHT($A12,4),6,1),'Example 1 Original Input'!$A$27:$A$1238),5))</f>
        <v>0</v>
      </c>
      <c r="C12" s="192">
        <f>SUM(INDEX('Example 1 Original Input'!$A$27:$E$1238,MATCH(DATE(LEFT($A12,4),7,1),'Example 1 Original Input'!$A$27:$A$1238),4):INDEX('Example 1 Original Input'!$A$27:$E$1238,MATCH(DATE(RIGHT($A12,4),6,1),'Example 1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1 Original Input'!$A$27:$E$1238,MATCH(DATE(LEFT($A13,4),7,1),'Example 1 Original Input'!$A$27:$A$1238),5):INDEX('Example 1 Original Input'!$A$27:$E$1238,MATCH(DATE(RIGHT($A13,4),6,1),'Example 1 Original Input'!$A$27:$A$1238),5))</f>
        <v>0</v>
      </c>
      <c r="C13" s="192">
        <f>SUM(INDEX('Example 1 Original Input'!$A$27:$E$1238,MATCH(DATE(LEFT($A13,4),7,1),'Example 1 Original Input'!$A$27:$A$1238),4):INDEX('Example 1 Original Input'!$A$27:$E$1238,MATCH(DATE(RIGHT($A13,4),6,1),'Example 1 Original Input'!$A$27:$A$1238),4))</f>
        <v>0</v>
      </c>
      <c r="E13" s="22">
        <v>0</v>
      </c>
    </row>
    <row r="14" spans="1:20" ht="22.5" customHeight="1" x14ac:dyDescent="0.25">
      <c r="A14" s="15" t="str">
        <f>LEFT(A13,4)+1&amp;"–"&amp;RIGHT(A13,4)+5</f>
        <v>2029–2034</v>
      </c>
      <c r="B14" s="192">
        <f>SUM(INDEX('Example 1 Original Input'!$A$27:$E$1238,MATCH(DATE(LEFT($A14,4),7,1),'Example 1 Original Input'!$A$27:$A$1238),5):INDEX('Example 1 Original Input'!$A$27:$E$1238,MATCH(DATE(RIGHT($A14,4),6,1),'Example 1 Original Input'!$A$27:$A$1238),5))</f>
        <v>0</v>
      </c>
      <c r="C14" s="192">
        <f>SUM(INDEX('Example 1 Original Input'!$A$27:$E$1238,MATCH(DATE(LEFT($A14,4),7,1),'Example 1 Original Input'!$A$27:$A$1238),4):INDEX('Example 1 Original Input'!$A$27:$E$1238,MATCH(DATE(RIGHT($A14,4),6,1),'Example 1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1 Original Input'!$A$27:$E$1238,MATCH(DATE(LEFT($A15,4),7,1),'Example 1 Original Input'!$A$27:$A$1238),5):INDEX('Example 1 Original Input'!$A$27:$E$1238,MATCH(DATE(RIGHT($A15,4),6,1),'Example 1 Original Input'!$A$27:$A$1238),5))</f>
        <v>0</v>
      </c>
      <c r="C15" s="192">
        <f>SUM(INDEX('Example 1 Original Input'!$A$27:$E$1238,MATCH(DATE(LEFT($A15,4),7,1),'Example 1 Original Input'!$A$27:$A$1238),4):INDEX('Example 1 Original Input'!$A$27:$E$1238,MATCH(DATE(RIGHT($A15,4),6,1),'Example 1 Original Input'!$A$27:$A$1238),4))</f>
        <v>0</v>
      </c>
      <c r="E15" s="339"/>
      <c r="F15" s="19"/>
      <c r="G15" s="19"/>
      <c r="H15" s="19"/>
    </row>
    <row r="16" spans="1:20" ht="22.5" customHeight="1" x14ac:dyDescent="0.25">
      <c r="A16" s="15" t="str">
        <f t="shared" si="0"/>
        <v>2039–2044</v>
      </c>
      <c r="B16" s="192">
        <f>SUM(INDEX('Example 1 Original Input'!$A$27:$E$1238,MATCH(DATE(LEFT($A16,4),7,1),'Example 1 Original Input'!$A$27:$A$1238),5):INDEX('Example 1 Original Input'!$A$27:$E$1238,MATCH(DATE(RIGHT($A16,4),6,1),'Example 1 Original Input'!$A$27:$A$1238),5))</f>
        <v>0</v>
      </c>
      <c r="C16" s="192">
        <f>SUM(INDEX('Example 1 Original Input'!$A$27:$E$1238,MATCH(DATE(LEFT($A16,4),7,1),'Example 1 Original Input'!$A$27:$A$1238),4):INDEX('Example 1 Original Input'!$A$27:$E$1238,MATCH(DATE(RIGHT($A16,4),6,1),'Example 1 Original Input'!$A$27:$A$1238),4))</f>
        <v>0</v>
      </c>
      <c r="E16" s="22">
        <v>0</v>
      </c>
    </row>
    <row r="17" spans="1:20" ht="22.5" customHeight="1" x14ac:dyDescent="0.25">
      <c r="A17" s="15" t="str">
        <f t="shared" si="0"/>
        <v>2044–2049</v>
      </c>
      <c r="B17" s="192">
        <f>SUM(INDEX('Example 1 Original Input'!$A$27:$E$1238,MATCH(DATE(LEFT($A17,4),7,1),'Example 1 Original Input'!$A$27:$A$1238),5):INDEX('Example 1 Original Input'!$A$27:$E$1238,MATCH(DATE(RIGHT($A17,4),6,1),'Example 1 Original Input'!$A$27:$A$1238),5))</f>
        <v>0</v>
      </c>
      <c r="C17" s="192">
        <f>SUM(INDEX('Example 1 Original Input'!$A$27:$E$1238,MATCH(DATE(LEFT($A17,4),7,1),'Example 1 Original Input'!$A$27:$A$1238),4):INDEX('Example 1 Original Input'!$A$27:$E$1238,MATCH(DATE(RIGHT($A17,4),6,1),'Example 1 Original Input'!$A$27:$A$1238),4))</f>
        <v>0</v>
      </c>
      <c r="E17" s="26"/>
    </row>
    <row r="18" spans="1:20" ht="22.5" customHeight="1" x14ac:dyDescent="0.25">
      <c r="A18" s="15" t="str">
        <f t="shared" si="0"/>
        <v>2049–2054</v>
      </c>
      <c r="B18" s="192">
        <f>SUM(INDEX('Example 1 Original Input'!$A$27:$E$1238,MATCH(DATE(LEFT($A18,4),7,1),'Example 1 Original Input'!$A$27:$A$1238),5):INDEX('Example 1 Original Input'!$A$27:$E$1238,MATCH(DATE(RIGHT($A18,4),6,1),'Example 1 Original Input'!$A$27:$A$1238),5))</f>
        <v>0</v>
      </c>
      <c r="C18" s="192">
        <f>SUM(INDEX('Example 1 Original Input'!$A$27:$E$1238,MATCH(DATE(LEFT($A18,4),7,1),'Example 1 Original Input'!$A$27:$A$1238),4):INDEX('Example 1 Original Input'!$A$27:$E$1238,MATCH(DATE(RIGHT($A18,4),6,1),'Example 1 Original Input'!$A$27:$A$1238),4))</f>
        <v>0</v>
      </c>
      <c r="E18" s="26"/>
      <c r="F18" s="19"/>
      <c r="G18" s="19"/>
      <c r="H18" s="19"/>
    </row>
    <row r="19" spans="1:20" ht="22.5" customHeight="1" x14ac:dyDescent="0.25">
      <c r="A19" s="15" t="str">
        <f t="shared" si="0"/>
        <v>2054–2059</v>
      </c>
      <c r="B19" s="192">
        <f>SUM(INDEX('Example 1 Original Input'!$A$27:$E$1238,MATCH(DATE(LEFT($A19,4),7,1),'Example 1 Original Input'!$A$27:$A$1238),5):INDEX('Example 1 Original Input'!$A$27:$E$1238,MATCH(DATE(RIGHT($A19,4),6,1),'Example 1 Original Input'!$A$27:$A$1238),5))</f>
        <v>0</v>
      </c>
      <c r="C19" s="192">
        <f>SUM(INDEX('Example 1 Original Input'!$A$27:$E$1238,MATCH(DATE(LEFT($A19,4),7,1),'Example 1 Original Input'!$A$27:$A$1238),4):INDEX('Example 1 Original Input'!$A$27:$E$1238,MATCH(DATE(RIGHT($A19,4),6,1),'Example 1 Original Input'!$A$27:$A$1238),4))</f>
        <v>0</v>
      </c>
      <c r="E19" s="26"/>
      <c r="F19" s="19"/>
      <c r="G19" s="19"/>
      <c r="H19" s="19"/>
    </row>
    <row r="20" spans="1:20" ht="22.5" customHeight="1" x14ac:dyDescent="0.25">
      <c r="A20" s="15" t="str">
        <f t="shared" si="0"/>
        <v>2059–2064</v>
      </c>
      <c r="B20" s="192">
        <f>SUM(INDEX('Example 1 Original Input'!$A$27:$E$1238,MATCH(DATE(LEFT($A20,4),7,1),'Example 1 Original Input'!$A$27:$A$1238),5):INDEX('Example 1 Original Input'!$A$27:$E$1238,MATCH(DATE(RIGHT($A20,4),6,1),'Example 1 Original Input'!$A$27:$A$1238),5))</f>
        <v>0</v>
      </c>
      <c r="C20" s="192">
        <f>SUM(INDEX('Example 1 Original Input'!$A$27:$E$1238,MATCH(DATE(LEFT($A20,4),7,1),'Example 1 Original Input'!$A$27:$A$1238),4):INDEX('Example 1 Original Input'!$A$27:$E$1238,MATCH(DATE(RIGHT($A20,4),6,1),'Example 1 Original Input'!$A$27:$A$1238),4))</f>
        <v>0</v>
      </c>
      <c r="E20" s="26"/>
    </row>
    <row r="21" spans="1:20" ht="22.5" customHeight="1" x14ac:dyDescent="0.25">
      <c r="A21" s="15" t="str">
        <f t="shared" si="0"/>
        <v>2064–2069</v>
      </c>
      <c r="B21" s="192">
        <f>SUM(INDEX('Example 1 Original Input'!$A$27:$E$1238,MATCH(DATE(LEFT($A21,4),7,1),'Example 1 Original Input'!$A$27:$A$1238),5):INDEX('Example 1 Original Input'!$A$27:$E$1238,MATCH(DATE(RIGHT($A21,4),6,1),'Example 1 Original Input'!$A$27:$A$1238),5))</f>
        <v>0</v>
      </c>
      <c r="C21" s="192">
        <f>SUM(INDEX('Example 1 Original Input'!$A$27:$E$1238,MATCH(DATE(LEFT($A21,4),7,1),'Example 1 Original Input'!$A$27:$A$1238),4):INDEX('Example 1 Original Input'!$A$27:$E$1238,MATCH(DATE(RIGHT($A21,4),6,1),'Example 1 Original Input'!$A$27:$A$1238),4))</f>
        <v>0</v>
      </c>
      <c r="E21" s="26"/>
    </row>
    <row r="22" spans="1:20" ht="22.5" customHeight="1" x14ac:dyDescent="0.25">
      <c r="A22" s="15" t="str">
        <f t="shared" si="0"/>
        <v>2069–2074</v>
      </c>
      <c r="B22" s="192">
        <f>SUM(INDEX('Example 1 Original Input'!$A$27:$E$1238,MATCH(DATE(LEFT($A22,4),7,1),'Example 1 Original Input'!$A$27:$A$1238),5):INDEX('Example 1 Original Input'!$A$27:$E$1238,MATCH(DATE(RIGHT($A22,4),6,1),'Example 1 Original Input'!$A$27:$A$1238),5))</f>
        <v>0</v>
      </c>
      <c r="C22" s="192">
        <f>SUM(INDEX('Example 1 Original Input'!$A$27:$E$1238,MATCH(DATE(LEFT($A22,4),7,1),'Example 1 Original Input'!$A$27:$A$1238),4):INDEX('Example 1 Original Input'!$A$27:$E$1238,MATCH(DATE(RIGHT($A22,4),6,1),'Example 1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1 Original Input'!$A$27:$E$1238,MATCH(DATE(LEFT($A23,4),7,1),'Example 1 Original Input'!$A$27:$A$1238),5):INDEX('Example 1 Original Input'!$A$27:$E$1238,MATCH(DATE(RIGHT($A23,4),6,1),'Example 1 Original Input'!$A$27:$A$1238),5))</f>
        <v>0</v>
      </c>
      <c r="C23" s="192">
        <f>SUM(INDEX('Example 1 Original Input'!$A$27:$E$1238,MATCH(DATE(LEFT($A23,4),7,1),'Example 1 Original Input'!$A$27:$A$1238),4):INDEX('Example 1 Original Input'!$A$27:$E$1238,MATCH(DATE(RIGHT($A23,4),6,1),'Example 1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1 Original Input'!$A$27:$E$1238,MATCH(DATE(LEFT($A24,4),7,1),'Example 1 Original Input'!$A$27:$A$1238),5):INDEX('Example 1 Original Input'!$A$27:$E$1238,MATCH(DATE(RIGHT($A24,4),6,1),'Example 1 Original Input'!$A$27:$A$1238),5))</f>
        <v>0</v>
      </c>
      <c r="C24" s="192">
        <f>SUM(INDEX('Example 1 Original Input'!$A$27:$E$1238,MATCH(DATE(LEFT($A24,4),7,1),'Example 1 Original Input'!$A$27:$A$1238),4):INDEX('Example 1 Original Input'!$A$27:$E$1238,MATCH(DATE(RIGHT($A24,4),6,1),'Example 1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1 Original Input'!$A$27:$E$1238,MATCH(DATE(LEFT($A25,4),7,1),'Example 1 Original Input'!$A$27:$A$1238),5):INDEX('Example 1 Original Input'!$A$27:$E$1238,MATCH(DATE(RIGHT($A25,4),6,1),'Example 1 Original Input'!$A$27:$A$1238),5))</f>
        <v>0</v>
      </c>
      <c r="C25" s="192">
        <f>SUM(INDEX('Example 1 Original Input'!$A$27:$E$1238,MATCH(DATE(LEFT($A25,4),7,1),'Example 1 Original Input'!$A$27:$A$1238),4):INDEX('Example 1 Original Input'!$A$27:$E$1238,MATCH(DATE(RIGHT($A25,4),6,1),'Example 1 Original Input'!$A$27:$A$1238),4))</f>
        <v>0</v>
      </c>
    </row>
    <row r="26" spans="1:20" ht="22.5" customHeight="1" x14ac:dyDescent="0.25">
      <c r="A26" s="15" t="str">
        <f t="shared" si="0"/>
        <v>2089–2094</v>
      </c>
      <c r="B26" s="192">
        <f>SUM(INDEX('Example 1 Original Input'!$A$27:$E$1238,MATCH(DATE(LEFT($A26,4),7,1),'Example 1 Original Input'!$A$27:$A$1238),5):INDEX('Example 1 Original Input'!$A$27:$E$1238,MATCH(DATE(RIGHT($A26,4),6,1),'Example 1 Original Input'!$A$27:$A$1238),5))</f>
        <v>0</v>
      </c>
      <c r="C26" s="192">
        <f>SUM(INDEX('Example 1 Original Input'!$A$27:$E$1238,MATCH(DATE(LEFT($A26,4),7,1),'Example 1 Original Input'!$A$27:$A$1238),4):INDEX('Example 1 Original Input'!$A$27:$E$1238,MATCH(DATE(RIGHT($A26,4),6,1),'Example 1 Original Input'!$A$27:$A$1238),4))</f>
        <v>0</v>
      </c>
    </row>
    <row r="27" spans="1:20" ht="22.5" customHeight="1" x14ac:dyDescent="0.25">
      <c r="A27" s="15" t="str">
        <f t="shared" si="0"/>
        <v>2094–2099</v>
      </c>
      <c r="B27" s="192">
        <f>SUM(INDEX('Example 1 Original Input'!$A$27:$E$1238,MATCH(DATE(LEFT($A27,4),7,1),'Example 1 Original Input'!$A$27:$A$1238),5):INDEX('Example 1 Original Input'!$A$27:$E$1238,MATCH(DATE(RIGHT($A27,4),6,1),'Example 1 Original Input'!$A$27:$A$1238),5))</f>
        <v>0</v>
      </c>
      <c r="C27" s="192">
        <f>SUM(INDEX('Example 1 Original Input'!$A$27:$E$1238,MATCH(DATE(LEFT($A27,4),7,1),'Example 1 Original Input'!$A$27:$A$1238),4):INDEX('Example 1 Original Input'!$A$27:$E$1238,MATCH(DATE(RIGHT($A27,4),6,1),'Example 1 Original Input'!$A$27:$A$1238),4))</f>
        <v>0</v>
      </c>
    </row>
    <row r="28" spans="1:20" ht="22.5" customHeight="1" x14ac:dyDescent="0.25">
      <c r="A28" s="15" t="str">
        <f t="shared" si="0"/>
        <v>2099–2104</v>
      </c>
      <c r="B28" s="192">
        <f>SUM(INDEX('Example 1 Original Input'!$A$27:$E$1238,MATCH(DATE(LEFT($A28,4),7,1),'Example 1 Original Input'!$A$27:$A$1238),5):INDEX('Example 1 Original Input'!$A$27:$E$1238,MATCH(DATE(RIGHT($A28,4),6,1),'Example 1 Original Input'!$A$27:$A$1238),5))</f>
        <v>0</v>
      </c>
      <c r="C28" s="192">
        <f>SUM(INDEX('Example 1 Original Input'!$A$27:$E$1238,MATCH(DATE(LEFT($A28,4),7,1),'Example 1 Original Input'!$A$27:$A$1238),4):INDEX('Example 1 Original Input'!$A$27:$E$1238,MATCH(DATE(RIGHT($A28,4),6,1),'Example 1 Original Input'!$A$27:$A$1238),4))</f>
        <v>0</v>
      </c>
    </row>
    <row r="29" spans="1:20" ht="22.5" customHeight="1" x14ac:dyDescent="0.25">
      <c r="A29" s="15" t="str">
        <f>LEFT(A28,4)+5&amp;"–"&amp;RIGHT(A28,4)+5</f>
        <v>2104–2109</v>
      </c>
      <c r="B29" s="192">
        <f>SUM(INDEX('Example 1 Original Input'!$A$27:$E$1238,MATCH(DATE(LEFT($A29,4),7,1),'Example 1 Original Input'!$A$27:$A$1238),5):INDEX('Example 1 Original Input'!$A$27:$E$1238,MATCH(DATE(RIGHT($A29,4),6,1),'Example 1 Original Input'!$A$27:$A$1238),5))</f>
        <v>0</v>
      </c>
      <c r="C29" s="192">
        <f>SUM(INDEX('Example 1 Original Input'!$A$27:$E$1238,MATCH(DATE(LEFT($A29,4),7,1),'Example 1 Original Input'!$A$27:$A$1238),4):INDEX('Example 1 Original Input'!$A$27:$E$1238,MATCH(DATE(RIGHT($A29,4),6,1),'Example 1 Original Input'!$A$27:$A$1238),4))</f>
        <v>0</v>
      </c>
    </row>
    <row r="30" spans="1:20" ht="22.5" customHeight="1" x14ac:dyDescent="0.25">
      <c r="A30" s="15" t="str">
        <f>LEFT(A29,4)+5&amp;"–"&amp;RIGHT(A29,4)+5</f>
        <v>2109–2114</v>
      </c>
      <c r="B30" s="192">
        <f>SUM(INDEX('Example 1 Original Input'!$A$27:$E$1238,MATCH(DATE(LEFT($A30,4),7,1),'Example 1 Original Input'!$A$27:$A$1238),5):INDEX('Example 1 Original Input'!$A$27:$E$1238,MATCH(DATE(RIGHT($A30,4),6,1),'Example 1 Original Input'!$A$27:$A$1238),5))</f>
        <v>0</v>
      </c>
      <c r="C30" s="192">
        <f>SUM(INDEX('Example 1 Original Input'!$A$27:$E$1238,MATCH(DATE(LEFT($A30,4),7,1),'Example 1 Original Input'!$A$27:$A$1238),4):INDEX('Example 1 Original Input'!$A$27:$E$1238,MATCH(DATE(RIGHT($A30,4),6,1),'Example 1 Original Input'!$A$27:$A$1238),4))</f>
        <v>0</v>
      </c>
    </row>
    <row r="31" spans="1:20" ht="22.5" customHeight="1" x14ac:dyDescent="0.25">
      <c r="A31" s="15" t="str">
        <f>LEFT(A30,4)+5&amp;"–"&amp;RIGHT(A30,4)+5</f>
        <v>2114–2119</v>
      </c>
      <c r="B31" s="192">
        <f>SUM(INDEX('Example 1 Original Input'!$A$27:$E$1238,MATCH(DATE(LEFT($A31,4),7,1),'Example 1 Original Input'!$A$27:$A$1238),5):INDEX('Example 1 Original Input'!$A$27:$E$1238,MATCH(DATE(RIGHT($A31,4),6,1),'Example 1 Original Input'!$A$27:$A$1238),5))</f>
        <v>0</v>
      </c>
      <c r="C31" s="192">
        <f>SUM(INDEX('Example 1 Original Input'!$A$27:$E$1238,MATCH(DATE(LEFT($A31,4),7,1),'Example 1 Original Input'!$A$27:$A$1238),4):INDEX('Example 1 Original Input'!$A$27:$E$1238,MATCH(DATE(RIGHT($A31,4),6,1),'Example 1 Original Input'!$A$27:$A$1238),4))</f>
        <v>0</v>
      </c>
    </row>
    <row r="32" spans="1:20" ht="22.5" customHeight="1" x14ac:dyDescent="0.25">
      <c r="A32" s="15" t="str">
        <f>LEFT(A31,4)+5&amp;"–"&amp;RIGHT(A31,4)+5</f>
        <v>2119–2124</v>
      </c>
      <c r="B32" s="192">
        <f>SUM(INDEX('Example 1 Original Input'!$A$27:$E$1238,MATCH(DATE(LEFT($A32,4),7,1),'Example 1 Original Input'!$A$27:$A$1238),5):INDEX('Example 1 Original Input'!$A$27:$E$1238,MATCH(DATE(RIGHT($A32,4),6,1),'Example 1 Original Input'!$A$27:$A$1238),5))</f>
        <v>0</v>
      </c>
      <c r="C32" s="192">
        <f>SUM(INDEX('Example 1 Original Input'!$A$27:$E$1238,MATCH(DATE(LEFT($A32,4),7,1),'Example 1 Original Input'!$A$27:$A$1238),4):INDEX('Example 1 Original Input'!$A$27:$E$1238,MATCH(DATE(RIGHT($A32,4),6,1),'Example 1 Original Input'!$A$27:$A$1238),4))</f>
        <v>0</v>
      </c>
    </row>
    <row r="34" ht="15" customHeight="1" x14ac:dyDescent="0.2"/>
    <row r="36" ht="35.25" customHeight="1" x14ac:dyDescent="0.2"/>
  </sheetData>
  <sheetProtection sheet="1" formatColumns="0" formatRows="0" insertRows="0" insertHyperlinks="0" sort="0" autoFilter="0" pivotTables="0"/>
  <mergeCells count="10">
    <mergeCell ref="A7:B7"/>
    <mergeCell ref="E7:E8"/>
    <mergeCell ref="E10:E12"/>
    <mergeCell ref="E14:E15"/>
    <mergeCell ref="A1:E1"/>
    <mergeCell ref="A3:B3"/>
    <mergeCell ref="A4:B4"/>
    <mergeCell ref="E4:E5"/>
    <mergeCell ref="A5:B5"/>
    <mergeCell ref="A6:B6"/>
  </mergeCells>
  <dataValidations count="2">
    <dataValidation type="textLength" operator="lessThan" allowBlank="1" showInputMessage="1" showErrorMessage="1" sqref="A33:C1048576" xr:uid="{1AF91FE2-2B32-4C61-8EF3-9689420E6BB3}">
      <formula1>0</formula1>
    </dataValidation>
    <dataValidation operator="lessThan" allowBlank="1" showInputMessage="1" showErrorMessage="1" sqref="F1:G2 A1:A2 H1:XFD5 A7:C32" xr:uid="{AB444A32-561D-4687-8609-BF20B2B6C149}"/>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BD2C-DFDB-4690-878F-5C68FEBAFC2E}">
  <sheetPr>
    <tabColor theme="9" tint="-0.249977111117893"/>
    <pageSetUpPr fitToPage="1"/>
  </sheetPr>
  <dimension ref="A1:XFC49"/>
  <sheetViews>
    <sheetView showGridLines="0" zoomScale="95" zoomScaleNormal="95" workbookViewId="0">
      <selection activeCell="D35" sqref="D35"/>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2.85546875" customWidth="1"/>
    <col min="8" max="8" width="14.1406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1602</v>
      </c>
    </row>
    <row r="2" spans="1:10" ht="15" x14ac:dyDescent="0.25"/>
    <row r="3" spans="1:10" ht="15" x14ac:dyDescent="0.25">
      <c r="A3" s="196" t="s">
        <v>1603</v>
      </c>
      <c r="B3" s="197"/>
      <c r="C3" s="197"/>
      <c r="D3" s="197"/>
      <c r="E3" s="197"/>
      <c r="F3" s="197"/>
      <c r="G3" s="197"/>
      <c r="H3" s="197"/>
      <c r="I3" s="197"/>
      <c r="J3" s="197"/>
    </row>
    <row r="4" spans="1:10" ht="15" customHeight="1" x14ac:dyDescent="0.25">
      <c r="A4" s="247" t="s">
        <v>1614</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47"/>
      <c r="B6" s="247"/>
      <c r="C6" s="247"/>
      <c r="D6" s="247"/>
      <c r="E6" s="247"/>
      <c r="F6" s="247"/>
      <c r="G6" s="247"/>
      <c r="H6" s="247"/>
      <c r="I6" s="247"/>
      <c r="J6" s="247"/>
    </row>
    <row r="7" spans="1:10" ht="15" x14ac:dyDescent="0.25">
      <c r="A7" s="198" t="s">
        <v>1604</v>
      </c>
      <c r="B7" s="199"/>
      <c r="C7" s="199"/>
      <c r="D7" s="199"/>
      <c r="E7" s="199"/>
      <c r="F7" s="199"/>
      <c r="G7" s="199"/>
      <c r="H7" s="199"/>
      <c r="I7" s="199"/>
      <c r="J7" s="199"/>
    </row>
    <row r="8" spans="1:10" ht="15" x14ac:dyDescent="0.25">
      <c r="A8" s="200" t="s">
        <v>1584</v>
      </c>
      <c r="B8" s="201" t="s">
        <v>1643</v>
      </c>
      <c r="C8" s="202"/>
      <c r="D8" s="202"/>
      <c r="E8" s="202"/>
      <c r="F8" s="202"/>
      <c r="G8" s="202"/>
      <c r="H8" s="202"/>
      <c r="I8" s="202"/>
      <c r="J8" s="202"/>
    </row>
    <row r="9" spans="1:10" ht="15" x14ac:dyDescent="0.25">
      <c r="A9" s="200" t="s">
        <v>1584</v>
      </c>
      <c r="B9" s="201" t="s">
        <v>1615</v>
      </c>
      <c r="C9" s="202"/>
      <c r="D9" s="202"/>
      <c r="E9" s="202"/>
      <c r="F9" s="202"/>
      <c r="G9" s="202"/>
      <c r="H9" s="202"/>
      <c r="I9" s="202"/>
      <c r="J9" s="202"/>
    </row>
    <row r="10" spans="1:10" ht="15" x14ac:dyDescent="0.25">
      <c r="A10" s="200" t="s">
        <v>1584</v>
      </c>
      <c r="B10" s="201" t="s">
        <v>1607</v>
      </c>
      <c r="C10" s="202"/>
      <c r="D10" s="202"/>
      <c r="E10" s="202"/>
      <c r="F10" s="202"/>
      <c r="G10" s="202"/>
      <c r="H10" s="202"/>
      <c r="I10" s="202"/>
      <c r="J10" s="202"/>
    </row>
    <row r="11" spans="1:10" ht="15" x14ac:dyDescent="0.25">
      <c r="A11" s="200" t="s">
        <v>1584</v>
      </c>
      <c r="B11" s="201" t="s">
        <v>1605</v>
      </c>
      <c r="C11" s="202"/>
      <c r="D11" s="202"/>
      <c r="E11" s="202"/>
      <c r="F11" s="202"/>
      <c r="G11" s="202"/>
      <c r="H11" s="202"/>
      <c r="I11" s="202"/>
      <c r="J11" s="202"/>
    </row>
    <row r="12" spans="1:10" ht="15" x14ac:dyDescent="0.25">
      <c r="A12" s="200"/>
      <c r="B12" s="201"/>
      <c r="C12" s="202"/>
      <c r="D12" s="202"/>
      <c r="E12" s="202"/>
      <c r="F12" s="202"/>
      <c r="G12" s="202"/>
      <c r="H12" s="202"/>
      <c r="I12" s="202"/>
      <c r="J12" s="202"/>
    </row>
    <row r="13" spans="1:10" s="248" customFormat="1" ht="15" x14ac:dyDescent="0.25">
      <c r="A13" s="248" t="s">
        <v>1622</v>
      </c>
    </row>
    <row r="14" spans="1:10" ht="15" x14ac:dyDescent="0.25">
      <c r="A14" s="203"/>
      <c r="B14" s="202"/>
      <c r="C14" s="202"/>
      <c r="D14" s="202"/>
      <c r="E14" s="202"/>
      <c r="F14" s="202"/>
      <c r="G14" s="202"/>
      <c r="H14" s="202"/>
      <c r="I14" s="202"/>
      <c r="J14" s="202"/>
    </row>
    <row r="15" spans="1:10" ht="15" x14ac:dyDescent="0.25">
      <c r="A15" s="196" t="s">
        <v>1606</v>
      </c>
      <c r="B15" s="197"/>
      <c r="C15" s="197"/>
      <c r="D15" s="197"/>
      <c r="E15" s="197"/>
      <c r="F15" s="197"/>
      <c r="G15" s="197"/>
      <c r="H15" s="197"/>
      <c r="I15" s="197"/>
      <c r="J15" s="197"/>
    </row>
    <row r="16" spans="1:10" ht="15" x14ac:dyDescent="0.25">
      <c r="A16" s="200" t="s">
        <v>1584</v>
      </c>
      <c r="B16" s="201" t="s">
        <v>1623</v>
      </c>
      <c r="C16" s="202"/>
    </row>
    <row r="17" spans="1:10" s="202" customFormat="1" ht="15" x14ac:dyDescent="0.25">
      <c r="A17" s="200" t="s">
        <v>1584</v>
      </c>
      <c r="B17" s="201" t="s">
        <v>1616</v>
      </c>
    </row>
    <row r="18" spans="1:10" ht="15" customHeight="1" x14ac:dyDescent="0.25">
      <c r="A18" s="200" t="s">
        <v>1584</v>
      </c>
      <c r="B18" s="201" t="s">
        <v>1597</v>
      </c>
      <c r="C18" s="204"/>
      <c r="D18" s="204"/>
      <c r="E18" s="204"/>
      <c r="F18" s="204"/>
      <c r="G18" s="204"/>
      <c r="H18" s="204"/>
      <c r="I18" s="204"/>
      <c r="J18" s="204"/>
    </row>
    <row r="19" spans="1:10" ht="15" x14ac:dyDescent="0.25">
      <c r="A19" s="205"/>
    </row>
    <row r="20" spans="1:10" s="249" customFormat="1" ht="15" x14ac:dyDescent="0.25">
      <c r="A20" s="249" t="s">
        <v>1625</v>
      </c>
    </row>
    <row r="21" spans="1:10" ht="15" x14ac:dyDescent="0.25">
      <c r="A21" s="205"/>
    </row>
    <row r="22" spans="1:10" ht="14.25" customHeight="1" x14ac:dyDescent="0.25">
      <c r="A22" s="196" t="s">
        <v>1617</v>
      </c>
      <c r="B22" s="197"/>
      <c r="C22" s="197"/>
      <c r="D22" s="197"/>
      <c r="E22" s="197"/>
      <c r="F22" s="197"/>
      <c r="G22" s="197"/>
      <c r="H22" s="197"/>
      <c r="I22" s="197"/>
      <c r="J22" s="197"/>
    </row>
    <row r="23" spans="1:10" ht="14.25" customHeight="1" x14ac:dyDescent="0.25">
      <c r="A23" s="207"/>
    </row>
    <row r="24" spans="1:10" ht="15" x14ac:dyDescent="0.25">
      <c r="A24" s="205"/>
      <c r="C24" s="208">
        <f>'Example 2 Modification Input'!E21</f>
        <v>88346.394787593876</v>
      </c>
      <c r="D24" t="s">
        <v>1608</v>
      </c>
    </row>
    <row r="25" spans="1:10" ht="15" x14ac:dyDescent="0.25">
      <c r="A25" s="205"/>
      <c r="B25" s="3" t="s">
        <v>1588</v>
      </c>
      <c r="C25" s="208">
        <f>'Example 2 Original Input'!F41</f>
        <v>173505.48188975902</v>
      </c>
      <c r="D25" t="s">
        <v>1618</v>
      </c>
    </row>
    <row r="26" spans="1:10" ht="15.75" thickBot="1" x14ac:dyDescent="0.3">
      <c r="A26" s="205"/>
      <c r="B26" s="209"/>
      <c r="C26" s="210">
        <f>C24-C25</f>
        <v>-85159.08710216514</v>
      </c>
      <c r="D26" s="211" t="s">
        <v>1609</v>
      </c>
      <c r="E26" s="212"/>
      <c r="F26" s="211"/>
    </row>
    <row r="27" spans="1:10" ht="15.75" thickTop="1" x14ac:dyDescent="0.25">
      <c r="A27" s="205"/>
    </row>
    <row r="28" spans="1:10" ht="15" x14ac:dyDescent="0.25">
      <c r="A28" s="206" t="s">
        <v>1619</v>
      </c>
    </row>
    <row r="29" spans="1:10" ht="15" x14ac:dyDescent="0.25">
      <c r="A29" s="205"/>
    </row>
    <row r="30" spans="1:10" ht="15" x14ac:dyDescent="0.25">
      <c r="A30" s="196" t="s">
        <v>1624</v>
      </c>
      <c r="B30" s="197"/>
      <c r="C30" s="197"/>
      <c r="D30" s="197"/>
      <c r="E30" s="197"/>
      <c r="F30" s="197"/>
      <c r="G30" s="197"/>
      <c r="H30" s="197"/>
      <c r="I30" s="197"/>
      <c r="J30" s="197"/>
    </row>
    <row r="31" spans="1:10" ht="15" x14ac:dyDescent="0.25">
      <c r="A31" s="250" t="s">
        <v>1591</v>
      </c>
      <c r="B31" s="250"/>
      <c r="C31" s="250"/>
      <c r="D31" s="250"/>
      <c r="E31" s="250"/>
      <c r="F31" s="250"/>
      <c r="G31" s="250"/>
      <c r="H31" s="250"/>
      <c r="I31" s="250"/>
      <c r="J31" s="250"/>
    </row>
    <row r="32" spans="1:10" ht="15" x14ac:dyDescent="0.25">
      <c r="A32" s="250"/>
      <c r="B32" s="250"/>
      <c r="C32" s="250"/>
      <c r="D32" s="250"/>
      <c r="E32" s="250"/>
      <c r="F32" s="250"/>
      <c r="G32" s="250"/>
      <c r="H32" s="250"/>
      <c r="I32" s="250"/>
      <c r="J32" s="250"/>
    </row>
    <row r="33" spans="1:10" ht="15" x14ac:dyDescent="0.25">
      <c r="A33" s="205"/>
      <c r="C33" s="208">
        <f>'Example 2 Original Input'!I41</f>
        <v>171809.58953707849</v>
      </c>
      <c r="D33" t="s">
        <v>1610</v>
      </c>
    </row>
    <row r="34" spans="1:10" ht="15" x14ac:dyDescent="0.25">
      <c r="A34" s="205"/>
      <c r="B34" s="3"/>
      <c r="C34" s="213">
        <f>C26</f>
        <v>-85159.08710216514</v>
      </c>
      <c r="D34" s="211" t="s">
        <v>1601</v>
      </c>
      <c r="E34" s="211"/>
      <c r="F34" s="211"/>
      <c r="G34" s="211"/>
      <c r="H34" s="211"/>
    </row>
    <row r="35" spans="1:10" ht="15.75" thickBot="1" x14ac:dyDescent="0.3">
      <c r="A35" s="205"/>
      <c r="B35" s="209"/>
      <c r="C35" s="214">
        <f>+C33+C34</f>
        <v>86650.502434913345</v>
      </c>
      <c r="D35" t="s">
        <v>1620</v>
      </c>
    </row>
    <row r="36" spans="1:10" ht="15.75" thickTop="1" x14ac:dyDescent="0.25">
      <c r="A36" s="205"/>
      <c r="C36" s="208"/>
    </row>
    <row r="37" spans="1:10" ht="15" x14ac:dyDescent="0.25">
      <c r="A37" s="206" t="s">
        <v>1619</v>
      </c>
      <c r="C37" s="208"/>
    </row>
    <row r="38" spans="1:10" ht="15" x14ac:dyDescent="0.25">
      <c r="A38" s="206"/>
      <c r="C38" s="208"/>
    </row>
    <row r="39" spans="1:10" ht="15" x14ac:dyDescent="0.25">
      <c r="A39" s="196" t="s">
        <v>1621</v>
      </c>
      <c r="B39" s="197"/>
      <c r="C39" s="215"/>
      <c r="D39" s="197"/>
      <c r="E39" s="197"/>
      <c r="F39" s="197"/>
      <c r="G39" s="197"/>
      <c r="H39" s="197"/>
      <c r="I39" s="197"/>
      <c r="J39" s="197"/>
    </row>
    <row r="40" spans="1:10" ht="15" x14ac:dyDescent="0.25">
      <c r="A40" s="206"/>
      <c r="C40" s="208"/>
    </row>
    <row r="41" spans="1:10" ht="15" x14ac:dyDescent="0.25">
      <c r="A41" s="206"/>
      <c r="C41" s="208">
        <f>'Example 2 Original Input'!H41</f>
        <v>57269.863179026164</v>
      </c>
      <c r="D41" t="s">
        <v>1611</v>
      </c>
    </row>
    <row r="42" spans="1:10" ht="15" x14ac:dyDescent="0.25">
      <c r="A42" s="206"/>
      <c r="B42" s="3" t="s">
        <v>1593</v>
      </c>
      <c r="C42" s="208">
        <f>'Example 2 Modification Input'!E23</f>
        <v>86650.502434913345</v>
      </c>
      <c r="D42" t="s">
        <v>1620</v>
      </c>
    </row>
    <row r="43" spans="1:10" ht="15.75" thickBot="1" x14ac:dyDescent="0.3">
      <c r="A43" s="206"/>
      <c r="B43" s="209"/>
      <c r="C43" s="214">
        <f>+C41+C42</f>
        <v>143920.3656139395</v>
      </c>
      <c r="D43" t="s">
        <v>1612</v>
      </c>
    </row>
    <row r="44" spans="1:10" ht="15.75" thickTop="1" x14ac:dyDescent="0.25">
      <c r="A44" s="206"/>
    </row>
    <row r="45" spans="1:10" ht="15" hidden="1" x14ac:dyDescent="0.25">
      <c r="A45" s="206"/>
    </row>
    <row r="46" spans="1:10" ht="15" hidden="1" x14ac:dyDescent="0.25">
      <c r="A46" s="206"/>
    </row>
    <row r="47" spans="1:10" ht="15" hidden="1" x14ac:dyDescent="0.25">
      <c r="A47" s="206"/>
    </row>
    <row r="48" spans="1:10" ht="15" hidden="1" x14ac:dyDescent="0.25">
      <c r="A48" s="206"/>
    </row>
    <row r="49" spans="1:1" ht="15" hidden="1" x14ac:dyDescent="0.25">
      <c r="A49" s="206"/>
    </row>
  </sheetData>
  <sheetProtection sheet="1" objects="1" scenarios="1" formatCells="0" formatColumns="0" formatRows="0" insertColumns="0" insertRows="0" sort="0" autoFilter="0" pivotTables="0"/>
  <mergeCells count="4">
    <mergeCell ref="A4:J6"/>
    <mergeCell ref="A13:XFD13"/>
    <mergeCell ref="A20:XFD20"/>
    <mergeCell ref="A31:J32"/>
  </mergeCells>
  <pageMargins left="0.7" right="0.7" top="0.75" bottom="0.75" header="0.3" footer="0.3"/>
  <pageSetup scale="8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D603-119D-4A1E-991E-30B2ED6EC5F2}">
  <sheetPr>
    <tabColor theme="9" tint="-0.249977111117893"/>
    <pageSetUpPr fitToPage="1"/>
  </sheetPr>
  <dimension ref="A1:AC1244"/>
  <sheetViews>
    <sheetView zoomScale="75" zoomScaleNormal="75" workbookViewId="0">
      <selection activeCell="A29" sqref="A29"/>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7.28515625" style="30" customWidth="1"/>
    <col min="8"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253" t="s">
        <v>1543</v>
      </c>
      <c r="B1" s="253"/>
      <c r="C1" s="253"/>
      <c r="D1" s="253"/>
      <c r="E1" s="253"/>
      <c r="F1" s="253"/>
    </row>
    <row r="2" spans="1:29" ht="18.75" x14ac:dyDescent="0.2">
      <c r="A2" s="160" t="s">
        <v>1542</v>
      </c>
      <c r="B2" s="160"/>
      <c r="C2" s="265" t="s">
        <v>1541</v>
      </c>
      <c r="D2" s="265"/>
      <c r="E2" s="265"/>
      <c r="F2" s="265"/>
    </row>
    <row r="3" spans="1:29" ht="45" customHeight="1" x14ac:dyDescent="0.2">
      <c r="A3" s="254" t="s">
        <v>1507</v>
      </c>
      <c r="B3" s="254"/>
      <c r="C3" s="254"/>
      <c r="D3" s="254"/>
      <c r="E3" s="254"/>
      <c r="F3" s="254"/>
    </row>
    <row r="4" spans="1:29" s="32" customFormat="1" ht="35.25" customHeight="1" x14ac:dyDescent="0.25">
      <c r="A4" s="255" t="s">
        <v>1538</v>
      </c>
      <c r="B4" s="256"/>
      <c r="C4" s="256"/>
      <c r="D4" s="256"/>
      <c r="E4" s="256"/>
      <c r="F4" s="256"/>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257" t="s">
        <v>33</v>
      </c>
      <c r="B5" s="258"/>
      <c r="C5" s="258"/>
      <c r="D5" s="258"/>
      <c r="E5" s="258"/>
      <c r="F5" s="259"/>
      <c r="G5" s="34"/>
      <c r="H5" s="34"/>
      <c r="I5" s="34"/>
      <c r="J5" s="96"/>
    </row>
    <row r="6" spans="1:29" ht="23.25" customHeight="1" x14ac:dyDescent="0.25">
      <c r="A6" s="260" t="s">
        <v>1469</v>
      </c>
      <c r="B6" s="261"/>
      <c r="C6" s="261"/>
      <c r="D6" s="262"/>
      <c r="E6" s="263" t="s">
        <v>1613</v>
      </c>
      <c r="F6" s="264"/>
      <c r="G6" s="35"/>
      <c r="H6" s="35"/>
      <c r="I6" s="35"/>
      <c r="J6" s="109"/>
      <c r="K6" s="97"/>
      <c r="L6" s="97"/>
      <c r="M6" s="97"/>
      <c r="N6" s="97"/>
      <c r="O6" s="98"/>
      <c r="P6" s="36"/>
      <c r="Q6" s="37"/>
      <c r="R6" s="37"/>
    </row>
    <row r="7" spans="1:29" ht="23.25" customHeight="1" x14ac:dyDescent="0.25">
      <c r="A7" s="260" t="s">
        <v>1468</v>
      </c>
      <c r="B7" s="261"/>
      <c r="C7" s="261"/>
      <c r="D7" s="262"/>
      <c r="E7" s="266">
        <v>2.63E-2</v>
      </c>
      <c r="F7" s="267"/>
      <c r="G7" s="38"/>
      <c r="H7" s="38"/>
      <c r="I7" s="38"/>
      <c r="J7" s="109"/>
      <c r="R7" s="37"/>
    </row>
    <row r="8" spans="1:29" ht="23.25" customHeight="1" x14ac:dyDescent="0.25">
      <c r="A8" s="260" t="s">
        <v>1453</v>
      </c>
      <c r="B8" s="261"/>
      <c r="C8" s="261"/>
      <c r="D8" s="262"/>
      <c r="E8" s="263" t="s">
        <v>1547</v>
      </c>
      <c r="F8" s="264"/>
      <c r="G8" s="39"/>
      <c r="H8" s="35"/>
      <c r="I8" s="35"/>
      <c r="O8" s="99"/>
      <c r="P8" s="85"/>
      <c r="Q8" s="37"/>
      <c r="R8" s="37"/>
    </row>
    <row r="9" spans="1:29" ht="23.25" customHeight="1" x14ac:dyDescent="0.25">
      <c r="A9" s="260" t="s">
        <v>1448</v>
      </c>
      <c r="B9" s="261"/>
      <c r="C9" s="261"/>
      <c r="D9" s="262"/>
      <c r="E9" s="277" t="s">
        <v>1548</v>
      </c>
      <c r="F9" s="278"/>
      <c r="G9" s="38"/>
      <c r="H9" s="40"/>
      <c r="I9" s="40"/>
      <c r="O9" s="92"/>
      <c r="P9" s="29"/>
      <c r="Q9" s="37"/>
      <c r="R9" s="37"/>
    </row>
    <row r="10" spans="1:29" ht="23.25" customHeight="1" x14ac:dyDescent="0.25">
      <c r="A10" s="260" t="s">
        <v>1467</v>
      </c>
      <c r="B10" s="261"/>
      <c r="C10" s="261"/>
      <c r="D10" s="262"/>
      <c r="E10" s="270">
        <v>4321</v>
      </c>
      <c r="F10" s="271"/>
      <c r="G10" s="40"/>
      <c r="H10" s="40"/>
      <c r="I10" s="40"/>
      <c r="O10" s="92"/>
      <c r="P10" s="29"/>
      <c r="R10" s="37"/>
    </row>
    <row r="11" spans="1:29" ht="23.25" customHeight="1" x14ac:dyDescent="0.25">
      <c r="A11" s="260" t="s">
        <v>34</v>
      </c>
      <c r="B11" s="261"/>
      <c r="C11" s="261"/>
      <c r="D11" s="262"/>
      <c r="E11" s="270" t="s">
        <v>11</v>
      </c>
      <c r="F11" s="271"/>
      <c r="G11" s="123"/>
      <c r="H11" s="40"/>
      <c r="I11" s="40"/>
      <c r="O11" s="92"/>
      <c r="P11" s="29"/>
      <c r="R11" s="37"/>
    </row>
    <row r="12" spans="1:29" ht="23.25" customHeight="1" x14ac:dyDescent="0.25">
      <c r="A12" s="260" t="s">
        <v>1470</v>
      </c>
      <c r="B12" s="261"/>
      <c r="C12" s="261"/>
      <c r="D12" s="262"/>
      <c r="E12" s="270" t="s">
        <v>1471</v>
      </c>
      <c r="F12" s="271"/>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72" t="s">
        <v>31</v>
      </c>
      <c r="B13" s="273"/>
      <c r="C13" s="273"/>
      <c r="D13" s="274"/>
      <c r="E13" s="275">
        <f t="array" ref="E13">INDEX(A32:C1243,MATCH(FALSE,ISBLANK(C32:C1243),0),0)</f>
        <v>45200</v>
      </c>
      <c r="F13" s="276"/>
      <c r="G13" s="42"/>
      <c r="H13" s="40"/>
      <c r="I13" s="40"/>
      <c r="O13" s="92"/>
      <c r="P13" s="29"/>
      <c r="Q13" s="83"/>
    </row>
    <row r="14" spans="1:29" ht="23.25" customHeight="1" x14ac:dyDescent="0.25">
      <c r="A14" s="260" t="s">
        <v>29</v>
      </c>
      <c r="B14" s="261"/>
      <c r="C14" s="261"/>
      <c r="D14" s="262"/>
      <c r="E14" s="289" t="s">
        <v>6</v>
      </c>
      <c r="F14" s="290"/>
      <c r="G14" s="43"/>
      <c r="H14" s="43"/>
      <c r="I14" s="44"/>
      <c r="O14" s="92"/>
      <c r="P14" s="29"/>
    </row>
    <row r="15" spans="1:29" ht="23.25" customHeight="1" x14ac:dyDescent="0.25">
      <c r="A15" s="260" t="s">
        <v>1518</v>
      </c>
      <c r="B15" s="261"/>
      <c r="C15" s="261"/>
      <c r="D15" s="262"/>
      <c r="E15" s="153" t="s">
        <v>11</v>
      </c>
      <c r="F15" s="154"/>
      <c r="G15" s="279" t="s">
        <v>1525</v>
      </c>
      <c r="H15" s="280"/>
      <c r="I15" s="281"/>
      <c r="O15" s="92"/>
      <c r="P15" s="29"/>
    </row>
    <row r="16" spans="1:29" ht="37.5" customHeight="1" x14ac:dyDescent="0.25">
      <c r="A16" s="293" t="str">
        <f>IF($E$15="Yes","Obligation Balance as of June of the Prior Year (see instructions)","Obligation Balance at the End of the Month before Contract Modifcations (see instructions)")</f>
        <v>Obligation Balance at the End of the Month before Contract Modifcations (see instructions)</v>
      </c>
      <c r="B16" s="294"/>
      <c r="C16" s="294"/>
      <c r="D16" s="295"/>
      <c r="E16" s="289">
        <f>'Example 2 Original Input'!R44</f>
        <v>173505.48188975902</v>
      </c>
      <c r="F16" s="298"/>
      <c r="G16" s="43"/>
      <c r="H16" s="43"/>
      <c r="I16" s="44"/>
      <c r="O16" s="92"/>
      <c r="P16" s="29"/>
    </row>
    <row r="17" spans="1:19" ht="37.5" customHeight="1" x14ac:dyDescent="0.25">
      <c r="A17" s="293" t="str">
        <f>IF($E$15="Yes","Accumulated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94"/>
      <c r="C17" s="294"/>
      <c r="D17" s="295"/>
      <c r="E17" s="289">
        <f>'Example 2 Original Input'!R45</f>
        <v>57269.863179026164</v>
      </c>
      <c r="F17" s="298"/>
      <c r="G17" s="43"/>
      <c r="H17" s="43"/>
      <c r="I17" s="44"/>
      <c r="O17" s="92"/>
      <c r="P17" s="29"/>
    </row>
    <row r="18" spans="1:19" ht="37.5" customHeight="1" x14ac:dyDescent="0.25">
      <c r="A18" s="293" t="str">
        <f>IF($E$15="Yes","RTU Asset Carrying Value as of June of the Prior Year (see instructions)","RTU Asset Carrying Value at the End of Month before Contract Modifications (see instructions)")</f>
        <v>RTU Asset Carrying Value at the End of Month before Contract Modifications (see instructions)</v>
      </c>
      <c r="B18" s="294"/>
      <c r="C18" s="294"/>
      <c r="D18" s="295"/>
      <c r="E18" s="289">
        <f>'Example 2 Original Input'!R46</f>
        <v>171809.58953707849</v>
      </c>
      <c r="F18" s="298"/>
      <c r="G18" s="43"/>
      <c r="H18" s="43"/>
      <c r="I18" s="44"/>
      <c r="O18" s="92"/>
      <c r="P18" s="29"/>
    </row>
    <row r="19" spans="1:19" ht="26.1" customHeight="1" x14ac:dyDescent="0.25">
      <c r="A19" s="303"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Enter Current Year (CY) Totals before contract modifications from the original contract input tab of the GASB 96 SBITA Workbook, if any (see instructions).</v>
      </c>
      <c r="B19" s="304"/>
      <c r="C19" s="305"/>
      <c r="D19" s="147" t="s">
        <v>1519</v>
      </c>
      <c r="E19" s="148" t="s">
        <v>1520</v>
      </c>
      <c r="F19" s="149" t="s">
        <v>1521</v>
      </c>
      <c r="G19" s="43"/>
      <c r="H19" s="43"/>
      <c r="I19" s="44"/>
      <c r="O19" s="92"/>
      <c r="P19" s="29"/>
    </row>
    <row r="20" spans="1:19" ht="26.1" customHeight="1" x14ac:dyDescent="0.2">
      <c r="A20" s="306"/>
      <c r="B20" s="307"/>
      <c r="C20" s="308"/>
      <c r="D20" s="155">
        <f>'Example 2 Original Input'!R37</f>
        <v>1096.6831970111893</v>
      </c>
      <c r="E20" s="156">
        <f>'Example 2 Original Input'!R38</f>
        <v>13903.316802988811</v>
      </c>
      <c r="F20" s="157">
        <f>'Example 2 Original Input'!R39</f>
        <v>14317.465794756539</v>
      </c>
      <c r="G20" s="43"/>
      <c r="H20" s="43"/>
      <c r="I20" s="44"/>
      <c r="J20" s="161" t="s">
        <v>1522</v>
      </c>
      <c r="O20" s="92"/>
      <c r="P20" s="29"/>
    </row>
    <row r="21" spans="1:19" ht="23.25" customHeight="1" x14ac:dyDescent="0.2">
      <c r="A21" s="284" t="s">
        <v>1523</v>
      </c>
      <c r="B21" s="285"/>
      <c r="C21" s="285"/>
      <c r="D21" s="286"/>
      <c r="E21" s="291">
        <f>IF(E14="Beginning",ABS(NPV(E7/12,INDEX(A32:B1243,MATCH(E13,A32:A1243,0),2):$B$1243))*(1+E7/12),ABS(NPV(E7/12,INDEX(A32:B1243,MATCH(E13,A32:A1243,0),2):$B$1243)))</f>
        <v>88346.394787593876</v>
      </c>
      <c r="F21" s="292"/>
      <c r="G21" s="45"/>
      <c r="H21" s="45"/>
      <c r="I21" s="45"/>
      <c r="O21" s="92"/>
      <c r="P21" s="29"/>
      <c r="Q21" s="37"/>
      <c r="R21" s="37"/>
    </row>
    <row r="22" spans="1:19" s="55" customFormat="1" ht="23.25" customHeight="1" x14ac:dyDescent="0.25">
      <c r="A22" s="284" t="s">
        <v>1524</v>
      </c>
      <c r="B22" s="285"/>
      <c r="C22" s="285"/>
      <c r="D22" s="286"/>
      <c r="E22" s="302">
        <f>IF($E$15="yes",0,$E$21-$E$16)</f>
        <v>-85159.08710216514</v>
      </c>
      <c r="F22" s="283"/>
      <c r="G22" s="45"/>
      <c r="H22" s="45"/>
      <c r="I22" s="45"/>
      <c r="J22" s="152" t="s">
        <v>1449</v>
      </c>
      <c r="K22" s="268" t="s">
        <v>16</v>
      </c>
      <c r="L22" s="269"/>
      <c r="M22" s="39" t="s">
        <v>1450</v>
      </c>
      <c r="Q22" s="38"/>
      <c r="R22" s="37"/>
    </row>
    <row r="23" spans="1:19" s="55" customFormat="1" ht="23.25" customHeight="1" x14ac:dyDescent="0.2">
      <c r="A23" s="284" t="s">
        <v>1526</v>
      </c>
      <c r="B23" s="285"/>
      <c r="C23" s="285"/>
      <c r="D23" s="286"/>
      <c r="E23" s="302">
        <f>+E18+E22</f>
        <v>86650.502434913345</v>
      </c>
      <c r="F23" s="283"/>
      <c r="G23" s="45"/>
      <c r="H23" s="45"/>
      <c r="I23" s="45"/>
      <c r="J23" s="92"/>
      <c r="K23" s="92"/>
      <c r="L23" s="92"/>
      <c r="M23" s="92"/>
      <c r="N23" s="92"/>
      <c r="O23" s="98"/>
      <c r="P23" s="36"/>
      <c r="Q23" s="37"/>
      <c r="R23" s="37"/>
    </row>
    <row r="24" spans="1:19" s="55" customFormat="1" ht="23.25" customHeight="1" x14ac:dyDescent="0.2">
      <c r="A24" s="284" t="s">
        <v>1533</v>
      </c>
      <c r="B24" s="285"/>
      <c r="C24" s="285"/>
      <c r="D24" s="286"/>
      <c r="E24" s="282">
        <f>+E17+E18+E22</f>
        <v>143920.36561393953</v>
      </c>
      <c r="F24" s="283"/>
      <c r="G24" s="45"/>
      <c r="H24" s="45"/>
      <c r="I24" s="45"/>
      <c r="J24" s="105" t="s">
        <v>1476</v>
      </c>
      <c r="K24" s="105" t="s">
        <v>1477</v>
      </c>
      <c r="L24" s="106" t="s">
        <v>1478</v>
      </c>
      <c r="M24" s="106" t="s">
        <v>1479</v>
      </c>
      <c r="N24" s="106" t="s">
        <v>1552</v>
      </c>
      <c r="O24" s="98"/>
      <c r="P24" s="246"/>
      <c r="Q24" s="37"/>
      <c r="R24" s="37"/>
    </row>
    <row r="25" spans="1:19" s="55" customFormat="1" ht="23.25" customHeight="1" x14ac:dyDescent="0.25">
      <c r="A25" s="284" t="s">
        <v>1527</v>
      </c>
      <c r="B25" s="285"/>
      <c r="C25" s="285"/>
      <c r="D25" s="286"/>
      <c r="E25" s="287" t="s">
        <v>1455</v>
      </c>
      <c r="F25" s="288"/>
      <c r="G25" s="46"/>
      <c r="H25" s="47"/>
      <c r="I25" s="47"/>
      <c r="J25" s="107" t="str">
        <f>LEFT('Example 2 Modification Output'!$E$7,4)-1&amp;"–"&amp;RIGHT('Example 2 Modification Output'!$E$7,4)-1</f>
        <v>2022–2023</v>
      </c>
      <c r="K25" s="108">
        <f>DATE(RIGHT(J25,4),6,1)</f>
        <v>45078</v>
      </c>
      <c r="L25" s="90">
        <f>IF(AND($E$15="Yes",$F$15='Example 2 Modification Output'!$E$7),$E$16,IF(AND($E$15="Yes",$F$15&lt;&gt;'Example 2 Modification Output'!$E$7),0,IF(AND('Example 2 Modification Output'!$E$7=$J$28,'Example 2 Modification Output'!$E$7&lt;$L$28),$E$16+$E$20,(ROUND(SUMIFS($F$32:$F$1243,$A$32:$A$1243,$K$25),2)))))</f>
        <v>187408.79869274783</v>
      </c>
      <c r="M25" s="90">
        <f>IF(AND($E$15="Yes",$F$15='Example 2 Modification Output'!$E$7),$E$17,IF(AND($E$15="Yes",$F$15&lt;&gt;'Example 2 Modification Output'!$E$7),0,IF(AND('Example 2 Modification Output'!$E$7&gt;'Example 2 Modification Input'!$J$28,'Example 2 Modification Output'!$E$7&lt;='Example 2 Modification Input'!$L$28),SUMIFS($H$32:$H$1243,$A$32:$A$1243,$K$25)+$E$17,IF(AND('Example 2 Modification Output'!$E$7=$J$28,'Example 2 Modification Output'!$E$7&lt;$L$28),$E$17-$F$20,0))))</f>
        <v>42952.397384269629</v>
      </c>
      <c r="N25" s="90">
        <f>IF(AND($E$15="Yes",$F$15='Example 2 Modification Output'!$E$7),$E$24,IF(AND($E$15="Yes",$F$15&lt;&gt;'Example 2 Modification Output'!$E$7),0,IF(AND('Example 2 Modification Output'!$E$7&gt;$J$28,'Example 2 Modification Output'!$E$7&lt;=$L$28),$E$24,IF(AND('Example 2 Modification Output'!$E$7=$J$28,'Example 2 Modification Output'!$E$7&lt;$L$28),$E$17+$E$18,0))))</f>
        <v>229079.45271610466</v>
      </c>
      <c r="O25" s="98"/>
      <c r="P25" s="36"/>
      <c r="Q25" s="37"/>
      <c r="R25" s="37"/>
    </row>
    <row r="26" spans="1:19" s="55" customFormat="1" ht="23.25" customHeight="1" x14ac:dyDescent="0.2">
      <c r="A26" s="284" t="s">
        <v>1528</v>
      </c>
      <c r="B26" s="273"/>
      <c r="C26" s="273"/>
      <c r="D26" s="274"/>
      <c r="E26" s="309">
        <f>IF(E25="Subscription-Based Information Technology Arrangements",10*12,"0")</f>
        <v>120</v>
      </c>
      <c r="F26" s="310"/>
      <c r="G26" s="48"/>
      <c r="H26" s="48"/>
      <c r="I26" s="48"/>
      <c r="J26" s="92"/>
      <c r="K26" s="92"/>
      <c r="L26" s="92"/>
      <c r="M26" s="92"/>
      <c r="N26" s="92"/>
      <c r="O26" s="98"/>
      <c r="P26" s="36"/>
      <c r="Q26" s="37"/>
      <c r="R26" s="37"/>
    </row>
    <row r="27" spans="1:19" s="55" customFormat="1" ht="23.25" customHeight="1" x14ac:dyDescent="0.2">
      <c r="A27" s="284" t="s">
        <v>1529</v>
      </c>
      <c r="B27" s="273"/>
      <c r="C27" s="273"/>
      <c r="D27" s="274"/>
      <c r="E27" s="309">
        <f>ROUND(COUNTIF(C32:C1243,"&lt;&gt;"&amp;""),1)</f>
        <v>18</v>
      </c>
      <c r="F27" s="310"/>
      <c r="G27" s="48"/>
      <c r="H27" s="48"/>
      <c r="I27" s="48"/>
      <c r="J27" s="86" t="s">
        <v>1481</v>
      </c>
      <c r="K27" s="86" t="s">
        <v>1482</v>
      </c>
      <c r="L27" s="86" t="s">
        <v>1475</v>
      </c>
      <c r="M27" s="86" t="s">
        <v>1483</v>
      </c>
      <c r="N27" s="162" t="s">
        <v>1531</v>
      </c>
      <c r="O27" s="93"/>
    </row>
    <row r="28" spans="1:19" s="55" customFormat="1" ht="23.25" customHeight="1" x14ac:dyDescent="0.25">
      <c r="A28" s="284" t="s">
        <v>1530</v>
      </c>
      <c r="B28" s="311"/>
      <c r="C28" s="311"/>
      <c r="D28" s="312"/>
      <c r="E28" s="313">
        <f>IF(E26&lt;E27,E26,E27)</f>
        <v>18</v>
      </c>
      <c r="F28" s="314"/>
      <c r="G28" s="49"/>
      <c r="H28" s="49"/>
      <c r="I28" s="49"/>
      <c r="J28" s="87" t="str">
        <f>IF(OR(MONTH($E$13)=1,MONTH($E$13)=2,MONTH($E$13)=3,MONTH($E$13)=4,MONTH($E$13)=5,MONTH($E$13)=6),YEAR($E$13)-1&amp;"–"&amp;YEAR($E$13),YEAR($E$13)&amp;"–"&amp;YEAR($E$13)+1)</f>
        <v>2023–2024</v>
      </c>
      <c r="K28" s="88">
        <f>EDATE($E$13,+($E$27-1))</f>
        <v>45717</v>
      </c>
      <c r="L28" s="87" t="str">
        <f>IF(OR(MONTH($K$28)=1,MONTH($K$28)=2,MONTH($K$28)=3,MONTH($K$28)=4,MONTH($K$28)=5,MONTH($K$28)=6),YEAR($K$28)-1&amp;"–"&amp;YEAR($K$28),YEAR($K$28)&amp;"–"&amp;YEAR($K$28)+1)</f>
        <v>2024–2025</v>
      </c>
      <c r="M28" s="89">
        <f>IF($L$28='Example 2 Modification Output'!$E$7,$E$24,0)</f>
        <v>0</v>
      </c>
      <c r="N28" s="89">
        <f>IF($J$28='Example 2 Modification Output'!$E$7,ABS($E$22),0)</f>
        <v>85159.08710216514</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99" t="s">
        <v>1539</v>
      </c>
      <c r="B30" s="300"/>
      <c r="C30" s="300"/>
      <c r="D30" s="300"/>
      <c r="E30" s="300"/>
      <c r="F30" s="300"/>
      <c r="G30" s="300"/>
      <c r="H30" s="300"/>
      <c r="I30" s="301"/>
      <c r="J30" s="151" t="s">
        <v>1532</v>
      </c>
      <c r="K30" s="163" t="str">
        <f>LEFT('Example 2 Modification Output'!$E$7,4)+1&amp;"–"&amp;RIGHT('Example 2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8"/>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-5000</v>
      </c>
      <c r="C47" s="158">
        <v>5000</v>
      </c>
      <c r="D47" s="240">
        <f t="shared" si="2"/>
        <v>0</v>
      </c>
      <c r="E47" s="241">
        <f t="shared" si="0"/>
        <v>5000</v>
      </c>
      <c r="F47" s="62">
        <f t="shared" si="3"/>
        <v>83346.394787593876</v>
      </c>
      <c r="G47" s="216">
        <f>IF(AND(C47&lt;&gt;"",SUM(G$32:G46)&lt;E$23),$E$23/$E$28,0)</f>
        <v>4813.9168019396302</v>
      </c>
      <c r="H47" s="62">
        <f t="shared" si="4"/>
        <v>4813.9168019396302</v>
      </c>
      <c r="I47" s="58">
        <f t="shared" si="6"/>
        <v>81836.585632973714</v>
      </c>
      <c r="J47" s="92" t="str">
        <f t="shared" si="5"/>
        <v>2023–2024</v>
      </c>
      <c r="K47" s="92"/>
      <c r="L47" s="103"/>
      <c r="M47" s="92"/>
      <c r="N47" s="101"/>
      <c r="O47" s="93"/>
      <c r="Q47" s="61"/>
    </row>
    <row r="48" spans="1:17" s="55" customFormat="1" ht="20.25" customHeight="1" x14ac:dyDescent="0.2">
      <c r="A48" s="56">
        <v>45231</v>
      </c>
      <c r="B48" s="57">
        <f t="shared" si="1"/>
        <v>-5000</v>
      </c>
      <c r="C48" s="158">
        <v>5000</v>
      </c>
      <c r="D48" s="240">
        <f t="shared" si="2"/>
        <v>182.66751524280991</v>
      </c>
      <c r="E48" s="241">
        <f t="shared" si="0"/>
        <v>4817.3324847571903</v>
      </c>
      <c r="F48" s="62">
        <f t="shared" si="3"/>
        <v>78529.062302836683</v>
      </c>
      <c r="G48" s="216">
        <f>IF(AND(C48&lt;&gt;"",SUM(G$32:G47)&lt;E$23),$E$23/$E$28,0)</f>
        <v>4813.9168019396302</v>
      </c>
      <c r="H48" s="62">
        <f t="shared" si="4"/>
        <v>9627.8336038792604</v>
      </c>
      <c r="I48" s="58">
        <f t="shared" si="6"/>
        <v>77022.668831034083</v>
      </c>
      <c r="J48" s="92" t="str">
        <f t="shared" si="5"/>
        <v>2023–2024</v>
      </c>
      <c r="K48" s="92"/>
      <c r="L48" s="103"/>
      <c r="M48" s="92"/>
      <c r="N48" s="101"/>
      <c r="O48" s="93"/>
      <c r="Q48" s="61"/>
    </row>
    <row r="49" spans="1:17" s="55" customFormat="1" ht="20.25" customHeight="1" x14ac:dyDescent="0.2">
      <c r="A49" s="56">
        <v>45261</v>
      </c>
      <c r="B49" s="57">
        <f t="shared" si="1"/>
        <v>-5000</v>
      </c>
      <c r="C49" s="158">
        <v>5000</v>
      </c>
      <c r="D49" s="240">
        <f t="shared" si="2"/>
        <v>172.10952821371708</v>
      </c>
      <c r="E49" s="241">
        <f t="shared" si="0"/>
        <v>4827.8904717862833</v>
      </c>
      <c r="F49" s="62">
        <f t="shared" si="3"/>
        <v>73701.171831050393</v>
      </c>
      <c r="G49" s="216">
        <f>IF(AND(C49&lt;&gt;"",SUM(G$32:G48)&lt;E$23),$E$23/$E$28,0)</f>
        <v>4813.9168019396302</v>
      </c>
      <c r="H49" s="62">
        <f t="shared" si="4"/>
        <v>14441.75040581889</v>
      </c>
      <c r="I49" s="58">
        <f t="shared" si="6"/>
        <v>72208.752029094452</v>
      </c>
      <c r="J49" s="92" t="str">
        <f t="shared" si="5"/>
        <v>2023–2024</v>
      </c>
      <c r="K49" s="92"/>
      <c r="L49" s="103"/>
      <c r="M49" s="92"/>
      <c r="N49" s="101"/>
      <c r="O49" s="93"/>
      <c r="Q49" s="61"/>
    </row>
    <row r="50" spans="1:17" s="55" customFormat="1" ht="20.25" customHeight="1" x14ac:dyDescent="0.2">
      <c r="A50" s="56">
        <v>45292</v>
      </c>
      <c r="B50" s="57">
        <f t="shared" si="1"/>
        <v>-5000</v>
      </c>
      <c r="C50" s="158">
        <v>5000</v>
      </c>
      <c r="D50" s="240">
        <f t="shared" si="2"/>
        <v>161.52840159638546</v>
      </c>
      <c r="E50" s="241">
        <f t="shared" si="0"/>
        <v>4838.4715984036147</v>
      </c>
      <c r="F50" s="62">
        <f t="shared" si="3"/>
        <v>68862.700232646777</v>
      </c>
      <c r="G50" s="216">
        <f>IF(AND(C50&lt;&gt;"",SUM(G$32:G49)&lt;E$23),$E$23/$E$28,0)</f>
        <v>4813.9168019396302</v>
      </c>
      <c r="H50" s="62">
        <f t="shared" si="4"/>
        <v>19255.667207758521</v>
      </c>
      <c r="I50" s="58">
        <f t="shared" si="6"/>
        <v>67394.835227154821</v>
      </c>
      <c r="J50" s="92" t="str">
        <f t="shared" si="5"/>
        <v>2023–2024</v>
      </c>
      <c r="K50" s="92"/>
      <c r="L50" s="103"/>
      <c r="M50" s="92"/>
      <c r="N50" s="101"/>
      <c r="O50" s="93"/>
      <c r="Q50" s="61"/>
    </row>
    <row r="51" spans="1:17" s="55" customFormat="1" ht="20.25" customHeight="1" x14ac:dyDescent="0.2">
      <c r="A51" s="56">
        <v>45323</v>
      </c>
      <c r="B51" s="57">
        <f t="shared" si="1"/>
        <v>-5000</v>
      </c>
      <c r="C51" s="158">
        <v>5000</v>
      </c>
      <c r="D51" s="240">
        <f t="shared" si="2"/>
        <v>150.92408467655085</v>
      </c>
      <c r="E51" s="241">
        <f t="shared" si="0"/>
        <v>4849.0759153234494</v>
      </c>
      <c r="F51" s="62">
        <f t="shared" si="3"/>
        <v>64013.624317323331</v>
      </c>
      <c r="G51" s="216">
        <f>IF(AND(C51&lt;&gt;"",SUM(G$32:G50)&lt;E$23),$E$23/$E$28,0)</f>
        <v>4813.9168019396302</v>
      </c>
      <c r="H51" s="62">
        <f t="shared" si="4"/>
        <v>24069.584009698152</v>
      </c>
      <c r="I51" s="58">
        <f t="shared" si="6"/>
        <v>62580.91842521519</v>
      </c>
      <c r="J51" s="92" t="str">
        <f t="shared" si="5"/>
        <v>2023–2024</v>
      </c>
      <c r="K51" s="92"/>
      <c r="L51" s="103"/>
      <c r="M51" s="92"/>
      <c r="N51" s="101"/>
      <c r="O51" s="93"/>
      <c r="Q51" s="61"/>
    </row>
    <row r="52" spans="1:17" s="55" customFormat="1" ht="20.25" customHeight="1" x14ac:dyDescent="0.2">
      <c r="A52" s="56">
        <v>45352</v>
      </c>
      <c r="B52" s="57">
        <f t="shared" si="1"/>
        <v>-5000</v>
      </c>
      <c r="C52" s="158">
        <v>5000</v>
      </c>
      <c r="D52" s="240">
        <f t="shared" si="2"/>
        <v>140.29652662880031</v>
      </c>
      <c r="E52" s="241">
        <f t="shared" si="0"/>
        <v>4859.7034733711998</v>
      </c>
      <c r="F52" s="62">
        <f t="shared" si="3"/>
        <v>59153.920843952132</v>
      </c>
      <c r="G52" s="216">
        <f>IF(AND(C52&lt;&gt;"",SUM(G$32:G51)&lt;E$23),$E$23/$E$28,0)</f>
        <v>4813.9168019396302</v>
      </c>
      <c r="H52" s="62">
        <f t="shared" si="4"/>
        <v>28883.500811637783</v>
      </c>
      <c r="I52" s="58">
        <f t="shared" si="6"/>
        <v>57767.001623275559</v>
      </c>
      <c r="J52" s="92" t="str">
        <f t="shared" si="5"/>
        <v>2023–2024</v>
      </c>
      <c r="K52" s="92"/>
      <c r="L52" s="103"/>
      <c r="M52" s="92"/>
      <c r="N52" s="101"/>
      <c r="O52" s="93"/>
      <c r="Q52" s="61"/>
    </row>
    <row r="53" spans="1:17" s="55" customFormat="1" ht="20.25" customHeight="1" x14ac:dyDescent="0.2">
      <c r="A53" s="56">
        <v>45383</v>
      </c>
      <c r="B53" s="57">
        <f t="shared" si="1"/>
        <v>-5000</v>
      </c>
      <c r="C53" s="158">
        <v>5000</v>
      </c>
      <c r="D53" s="240">
        <f t="shared" si="2"/>
        <v>129.64567651632842</v>
      </c>
      <c r="E53" s="241">
        <f t="shared" si="0"/>
        <v>4870.3543234836716</v>
      </c>
      <c r="F53" s="62">
        <f t="shared" si="3"/>
        <v>54283.566520468463</v>
      </c>
      <c r="G53" s="216">
        <f>IF(AND(C53&lt;&gt;"",SUM(G$32:G52)&lt;E$23),$E$23/$E$28,0)</f>
        <v>4813.9168019396302</v>
      </c>
      <c r="H53" s="62">
        <f t="shared" si="4"/>
        <v>33697.417613577411</v>
      </c>
      <c r="I53" s="58">
        <f t="shared" si="6"/>
        <v>52953.084821335935</v>
      </c>
      <c r="J53" s="92" t="str">
        <f t="shared" si="5"/>
        <v>2023–2024</v>
      </c>
      <c r="K53" s="92"/>
      <c r="L53" s="103"/>
      <c r="M53" s="92"/>
      <c r="N53" s="101"/>
      <c r="O53" s="93"/>
      <c r="Q53" s="61"/>
    </row>
    <row r="54" spans="1:17" s="55" customFormat="1" ht="20.25" customHeight="1" x14ac:dyDescent="0.2">
      <c r="A54" s="56">
        <v>45413</v>
      </c>
      <c r="B54" s="57">
        <f t="shared" si="1"/>
        <v>-5000</v>
      </c>
      <c r="C54" s="158">
        <v>5000</v>
      </c>
      <c r="D54" s="240">
        <f t="shared" si="2"/>
        <v>118.97148329069337</v>
      </c>
      <c r="E54" s="241">
        <f t="shared" si="0"/>
        <v>4881.028516709307</v>
      </c>
      <c r="F54" s="62">
        <f t="shared" si="3"/>
        <v>49402.538003759153</v>
      </c>
      <c r="G54" s="216">
        <f>IF(AND(C54&lt;&gt;"",SUM(G$32:G53)&lt;E$23),$E$23/$E$28,0)</f>
        <v>4813.9168019396302</v>
      </c>
      <c r="H54" s="62">
        <f t="shared" si="4"/>
        <v>38511.334415517042</v>
      </c>
      <c r="I54" s="58">
        <f t="shared" si="6"/>
        <v>48139.168019396304</v>
      </c>
      <c r="J54" s="92" t="str">
        <f t="shared" si="5"/>
        <v>2023–2024</v>
      </c>
      <c r="K54" s="92"/>
      <c r="L54" s="103"/>
      <c r="M54" s="92"/>
      <c r="N54" s="101"/>
      <c r="O54" s="93"/>
      <c r="Q54" s="61"/>
    </row>
    <row r="55" spans="1:17" s="55" customFormat="1" ht="20.25" customHeight="1" x14ac:dyDescent="0.2">
      <c r="A55" s="56">
        <v>45444</v>
      </c>
      <c r="B55" s="57">
        <f t="shared" si="1"/>
        <v>-5000</v>
      </c>
      <c r="C55" s="158">
        <v>5000</v>
      </c>
      <c r="D55" s="240">
        <f t="shared" si="2"/>
        <v>108.27389579157214</v>
      </c>
      <c r="E55" s="241">
        <f t="shared" si="0"/>
        <v>4891.7261042084283</v>
      </c>
      <c r="F55" s="62">
        <f t="shared" si="3"/>
        <v>44510.811899550725</v>
      </c>
      <c r="G55" s="216">
        <f>IF(AND(C55&lt;&gt;"",SUM(G$32:G54)&lt;E$23),$E$23/$E$28,0)</f>
        <v>4813.9168019396302</v>
      </c>
      <c r="H55" s="62">
        <f t="shared" si="4"/>
        <v>43325.251217456673</v>
      </c>
      <c r="I55" s="58">
        <f t="shared" si="6"/>
        <v>43325.251217456673</v>
      </c>
      <c r="J55" s="92" t="str">
        <f t="shared" si="5"/>
        <v>2023–2024</v>
      </c>
      <c r="K55" s="92"/>
      <c r="L55" s="103"/>
      <c r="M55" s="92"/>
      <c r="N55" s="101"/>
      <c r="O55" s="175"/>
      <c r="P55" s="242"/>
      <c r="Q55" s="61"/>
    </row>
    <row r="56" spans="1:17" s="55" customFormat="1" ht="20.25" customHeight="1" x14ac:dyDescent="0.2">
      <c r="A56" s="56">
        <v>45474</v>
      </c>
      <c r="B56" s="57">
        <f t="shared" si="1"/>
        <v>-5000</v>
      </c>
      <c r="C56" s="158">
        <v>5000</v>
      </c>
      <c r="D56" s="58">
        <f t="shared" si="2"/>
        <v>97.552862746515345</v>
      </c>
      <c r="E56" s="243">
        <f t="shared" si="0"/>
        <v>4902.4471372534845</v>
      </c>
      <c r="F56" s="62">
        <f t="shared" si="3"/>
        <v>39608.364762297242</v>
      </c>
      <c r="G56" s="60">
        <f>IF(AND(C56&lt;&gt;"",SUM(G$32:G55)&lt;E$23),$E$23/$E$28,0)</f>
        <v>4813.9168019396302</v>
      </c>
      <c r="H56" s="58">
        <f t="shared" si="4"/>
        <v>48139.168019396304</v>
      </c>
      <c r="I56" s="58">
        <f t="shared" si="6"/>
        <v>38511.334415517042</v>
      </c>
      <c r="J56" s="92" t="str">
        <f t="shared" si="5"/>
        <v>2024–2025</v>
      </c>
      <c r="K56" s="92"/>
      <c r="L56" s="103"/>
      <c r="M56" s="92"/>
      <c r="N56" s="101"/>
      <c r="O56" s="93"/>
      <c r="Q56" s="61"/>
    </row>
    <row r="57" spans="1:17" s="55" customFormat="1" ht="20.25" customHeight="1" x14ac:dyDescent="0.2">
      <c r="A57" s="56">
        <v>45505</v>
      </c>
      <c r="B57" s="57">
        <f t="shared" si="1"/>
        <v>-5000</v>
      </c>
      <c r="C57" s="158">
        <v>5000</v>
      </c>
      <c r="D57" s="58">
        <f t="shared" si="2"/>
        <v>86.808332770701455</v>
      </c>
      <c r="E57" s="243">
        <f t="shared" si="0"/>
        <v>4913.1916672292982</v>
      </c>
      <c r="F57" s="62">
        <f t="shared" si="3"/>
        <v>34695.173095067941</v>
      </c>
      <c r="G57" s="60">
        <f>IF(AND(C57&lt;&gt;"",SUM(G$32:G56)&lt;E$23),$E$23/$E$28,0)</f>
        <v>4813.9168019396302</v>
      </c>
      <c r="H57" s="58">
        <f t="shared" si="4"/>
        <v>52953.084821335935</v>
      </c>
      <c r="I57" s="58">
        <f t="shared" si="6"/>
        <v>33697.417613577411</v>
      </c>
      <c r="J57" s="92" t="str">
        <f t="shared" si="5"/>
        <v>2024–2025</v>
      </c>
      <c r="K57" s="92"/>
      <c r="L57" s="103"/>
      <c r="M57" s="92"/>
      <c r="N57" s="101"/>
      <c r="O57" s="93"/>
      <c r="Q57" s="61"/>
    </row>
    <row r="58" spans="1:17" s="55" customFormat="1" ht="20.25" customHeight="1" x14ac:dyDescent="0.2">
      <c r="A58" s="56">
        <v>45536</v>
      </c>
      <c r="B58" s="57">
        <f t="shared" si="1"/>
        <v>-5000</v>
      </c>
      <c r="C58" s="158">
        <v>5000</v>
      </c>
      <c r="D58" s="58">
        <f t="shared" si="2"/>
        <v>76.040254366690576</v>
      </c>
      <c r="E58" s="243">
        <f t="shared" si="0"/>
        <v>4923.9597456333095</v>
      </c>
      <c r="F58" s="62">
        <f t="shared" si="3"/>
        <v>29771.213349434631</v>
      </c>
      <c r="G58" s="60">
        <f>IF(AND(C58&lt;&gt;"",SUM(G$32:G57)&lt;E$23),$E$23/$E$28,0)</f>
        <v>4813.9168019396302</v>
      </c>
      <c r="H58" s="58">
        <f t="shared" si="4"/>
        <v>57767.001623275566</v>
      </c>
      <c r="I58" s="58">
        <f t="shared" si="6"/>
        <v>28883.500811637779</v>
      </c>
      <c r="J58" s="92" t="str">
        <f t="shared" si="5"/>
        <v>2024–2025</v>
      </c>
      <c r="K58" s="92"/>
      <c r="L58" s="103"/>
      <c r="M58" s="92"/>
      <c r="N58" s="101"/>
      <c r="O58" s="93"/>
      <c r="Q58" s="61"/>
    </row>
    <row r="59" spans="1:17" s="55" customFormat="1" ht="20.25" customHeight="1" x14ac:dyDescent="0.2">
      <c r="A59" s="56">
        <v>45566</v>
      </c>
      <c r="B59" s="57">
        <f t="shared" si="1"/>
        <v>-5000</v>
      </c>
      <c r="C59" s="158">
        <v>5000</v>
      </c>
      <c r="D59" s="58">
        <f t="shared" si="2"/>
        <v>65.248575924177558</v>
      </c>
      <c r="E59" s="243">
        <f t="shared" si="0"/>
        <v>4934.7514240758228</v>
      </c>
      <c r="F59" s="62">
        <f t="shared" si="3"/>
        <v>24836.46192535881</v>
      </c>
      <c r="G59" s="60">
        <f>IF(AND(C59&lt;&gt;"",SUM(G$32:G58)&lt;E$23),$E$23/$E$28,0)</f>
        <v>4813.9168019396302</v>
      </c>
      <c r="H59" s="58">
        <f t="shared" si="4"/>
        <v>62580.918425215197</v>
      </c>
      <c r="I59" s="58">
        <f t="shared" si="6"/>
        <v>24069.584009698148</v>
      </c>
      <c r="J59" s="92" t="str">
        <f t="shared" si="5"/>
        <v>2024–2025</v>
      </c>
      <c r="K59" s="92"/>
      <c r="L59" s="103"/>
      <c r="M59" s="92"/>
      <c r="N59" s="101"/>
      <c r="O59" s="93"/>
      <c r="Q59" s="61"/>
    </row>
    <row r="60" spans="1:17" s="55" customFormat="1" ht="20.25" customHeight="1" x14ac:dyDescent="0.2">
      <c r="A60" s="56">
        <v>45597</v>
      </c>
      <c r="B60" s="57">
        <f t="shared" si="1"/>
        <v>-5000</v>
      </c>
      <c r="C60" s="158">
        <v>5000</v>
      </c>
      <c r="D60" s="58">
        <f t="shared" si="2"/>
        <v>54.433245719744725</v>
      </c>
      <c r="E60" s="243">
        <f t="shared" si="0"/>
        <v>4945.5667542802548</v>
      </c>
      <c r="F60" s="58">
        <f t="shared" si="3"/>
        <v>19890.895171078555</v>
      </c>
      <c r="G60" s="60">
        <f>IF(AND(C60&lt;&gt;"",SUM(G$32:G59)&lt;E$23),$E$23/$E$28,0)</f>
        <v>4813.9168019396302</v>
      </c>
      <c r="H60" s="58">
        <f t="shared" si="4"/>
        <v>67394.835227154821</v>
      </c>
      <c r="I60" s="58">
        <f t="shared" si="6"/>
        <v>19255.667207758524</v>
      </c>
      <c r="J60" s="92" t="str">
        <f t="shared" si="5"/>
        <v>2024–2025</v>
      </c>
      <c r="K60" s="92"/>
      <c r="L60" s="103"/>
      <c r="M60" s="92"/>
      <c r="N60" s="101"/>
      <c r="O60" s="93"/>
      <c r="Q60" s="61"/>
    </row>
    <row r="61" spans="1:17" s="55" customFormat="1" ht="20.25" customHeight="1" x14ac:dyDescent="0.2">
      <c r="A61" s="56">
        <v>45627</v>
      </c>
      <c r="B61" s="57">
        <f t="shared" si="1"/>
        <v>-5000</v>
      </c>
      <c r="C61" s="158">
        <v>5000</v>
      </c>
      <c r="D61" s="58">
        <f t="shared" si="2"/>
        <v>43.59421191661383</v>
      </c>
      <c r="E61" s="243">
        <f t="shared" si="0"/>
        <v>4956.4057880833861</v>
      </c>
      <c r="F61" s="58">
        <f t="shared" si="3"/>
        <v>14934.489382995169</v>
      </c>
      <c r="G61" s="60">
        <f>IF(AND(C61&lt;&gt;"",SUM(G$32:G60)&lt;E$23),$E$23/$E$28,0)</f>
        <v>4813.9168019396302</v>
      </c>
      <c r="H61" s="58">
        <f t="shared" si="4"/>
        <v>72208.752029094452</v>
      </c>
      <c r="I61" s="58">
        <f t="shared" si="6"/>
        <v>14441.750405818893</v>
      </c>
      <c r="J61" s="92" t="str">
        <f t="shared" si="5"/>
        <v>2024–2025</v>
      </c>
      <c r="K61" s="92"/>
      <c r="L61" s="103"/>
      <c r="M61" s="92"/>
      <c r="N61" s="101"/>
      <c r="O61" s="93"/>
      <c r="Q61" s="61"/>
    </row>
    <row r="62" spans="1:17" s="55" customFormat="1" ht="20.25" customHeight="1" x14ac:dyDescent="0.2">
      <c r="A62" s="56">
        <v>45658</v>
      </c>
      <c r="B62" s="57">
        <f t="shared" si="1"/>
        <v>-5000</v>
      </c>
      <c r="C62" s="158">
        <v>5000</v>
      </c>
      <c r="D62" s="58">
        <f t="shared" si="2"/>
        <v>32.731422564397747</v>
      </c>
      <c r="E62" s="243">
        <f t="shared" si="0"/>
        <v>4967.2685774356023</v>
      </c>
      <c r="F62" s="58">
        <f t="shared" si="3"/>
        <v>9967.2208055595656</v>
      </c>
      <c r="G62" s="60">
        <f>IF(AND(C62&lt;&gt;"",SUM(G$32:G61)&lt;E$23),$E$23/$E$28,0)</f>
        <v>4813.9168019396302</v>
      </c>
      <c r="H62" s="58">
        <f t="shared" si="4"/>
        <v>77022.668831034083</v>
      </c>
      <c r="I62" s="58">
        <f t="shared" si="6"/>
        <v>9627.8336038792622</v>
      </c>
      <c r="J62" s="92" t="str">
        <f t="shared" si="5"/>
        <v>2024–2025</v>
      </c>
      <c r="K62" s="92"/>
      <c r="L62" s="103"/>
      <c r="M62" s="92"/>
      <c r="N62" s="101"/>
      <c r="O62" s="93"/>
      <c r="Q62" s="61"/>
    </row>
    <row r="63" spans="1:17" s="55" customFormat="1" ht="20.25" customHeight="1" x14ac:dyDescent="0.2">
      <c r="A63" s="56">
        <v>45689</v>
      </c>
      <c r="B63" s="57">
        <f t="shared" si="1"/>
        <v>-5000</v>
      </c>
      <c r="C63" s="158">
        <v>5000</v>
      </c>
      <c r="D63" s="58">
        <f t="shared" si="2"/>
        <v>21.844825598851383</v>
      </c>
      <c r="E63" s="243">
        <f t="shared" si="0"/>
        <v>4978.1551744011485</v>
      </c>
      <c r="F63" s="58">
        <f t="shared" si="3"/>
        <v>4989.0656311584171</v>
      </c>
      <c r="G63" s="60">
        <f>IF(AND(C63&lt;&gt;"",SUM(G$32:G62)&lt;E$23),$E$23/$E$28,0)</f>
        <v>4813.9168019396302</v>
      </c>
      <c r="H63" s="58">
        <f t="shared" si="4"/>
        <v>81836.585632973714</v>
      </c>
      <c r="I63" s="58">
        <f t="shared" si="6"/>
        <v>4813.9168019396311</v>
      </c>
      <c r="J63" s="92" t="str">
        <f t="shared" si="5"/>
        <v>2024–2025</v>
      </c>
      <c r="K63" s="92"/>
      <c r="L63" s="103"/>
      <c r="M63" s="92"/>
      <c r="N63" s="101"/>
      <c r="O63" s="93"/>
      <c r="Q63" s="61"/>
    </row>
    <row r="64" spans="1:17" s="55" customFormat="1" ht="20.25" customHeight="1" x14ac:dyDescent="0.2">
      <c r="A64" s="56">
        <v>45717</v>
      </c>
      <c r="B64" s="57">
        <f t="shared" si="1"/>
        <v>-5000</v>
      </c>
      <c r="C64" s="158">
        <v>5000</v>
      </c>
      <c r="D64" s="58">
        <f t="shared" si="2"/>
        <v>10.934368841622197</v>
      </c>
      <c r="E64" s="243">
        <f t="shared" si="0"/>
        <v>4989.065631158378</v>
      </c>
      <c r="F64" s="58">
        <f t="shared" si="3"/>
        <v>3.9108272176235914E-11</v>
      </c>
      <c r="G64" s="60">
        <f>IF(AND(C64&lt;&gt;"",SUM(G$32:G63)&lt;E$23),$E$23/$E$28,0)</f>
        <v>4813.9168019396302</v>
      </c>
      <c r="H64" s="58">
        <f t="shared" si="4"/>
        <v>86650.502434913345</v>
      </c>
      <c r="I64" s="58">
        <f t="shared" si="6"/>
        <v>0</v>
      </c>
      <c r="J64" s="92" t="str">
        <f t="shared" si="5"/>
        <v>2024–2025</v>
      </c>
      <c r="K64" s="92"/>
      <c r="L64" s="103"/>
      <c r="M64" s="92"/>
      <c r="N64" s="101"/>
      <c r="O64" s="93"/>
      <c r="Q64" s="61"/>
    </row>
    <row r="65" spans="1:17" s="55" customFormat="1" ht="20.25" customHeight="1" x14ac:dyDescent="0.2">
      <c r="A65" s="56">
        <v>45748</v>
      </c>
      <c r="B65" s="57">
        <f t="shared" si="1"/>
        <v>0</v>
      </c>
      <c r="C65" s="158"/>
      <c r="D65" s="58">
        <f t="shared" si="2"/>
        <v>0</v>
      </c>
      <c r="E65" s="59">
        <f t="shared" si="0"/>
        <v>0</v>
      </c>
      <c r="F65" s="58">
        <f t="shared" si="3"/>
        <v>0</v>
      </c>
      <c r="G65" s="60">
        <f>IF(AND(C65&lt;&gt;"",SUM(G$32:G64)&lt;E$23),$E$23/$E$28,0)</f>
        <v>0</v>
      </c>
      <c r="H65" s="58">
        <f t="shared" si="4"/>
        <v>0</v>
      </c>
      <c r="I65" s="58">
        <f t="shared" si="6"/>
        <v>0</v>
      </c>
      <c r="J65" s="92" t="str">
        <f t="shared" si="5"/>
        <v>2024–2025</v>
      </c>
      <c r="K65" s="92"/>
      <c r="L65" s="103"/>
      <c r="M65" s="92"/>
      <c r="N65" s="101"/>
      <c r="O65" s="93"/>
      <c r="Q65" s="61"/>
    </row>
    <row r="66" spans="1:17" s="55" customFormat="1" ht="20.25" customHeight="1" x14ac:dyDescent="0.2">
      <c r="A66" s="56">
        <v>45778</v>
      </c>
      <c r="B66" s="57">
        <f t="shared" si="1"/>
        <v>0</v>
      </c>
      <c r="C66" s="158"/>
      <c r="D66" s="58">
        <f t="shared" si="2"/>
        <v>0</v>
      </c>
      <c r="E66" s="59">
        <f t="shared" si="0"/>
        <v>0</v>
      </c>
      <c r="F66" s="58">
        <f t="shared" si="3"/>
        <v>0</v>
      </c>
      <c r="G66" s="60">
        <f>IF(AND(C66&lt;&gt;"",SUM(G$32:G65)&lt;E$23),$E$23/$E$28,0)</f>
        <v>0</v>
      </c>
      <c r="H66" s="58">
        <f t="shared" si="4"/>
        <v>0</v>
      </c>
      <c r="I66" s="58">
        <f t="shared" si="6"/>
        <v>0</v>
      </c>
      <c r="J66" s="92" t="str">
        <f t="shared" si="5"/>
        <v>2024–2025</v>
      </c>
      <c r="K66" s="92"/>
      <c r="L66" s="103"/>
      <c r="M66" s="92"/>
      <c r="N66" s="101"/>
      <c r="O66" s="93"/>
      <c r="Q66" s="61"/>
    </row>
    <row r="67" spans="1:17" s="55" customFormat="1" ht="20.25" customHeight="1" x14ac:dyDescent="0.2">
      <c r="A67" s="56">
        <v>45809</v>
      </c>
      <c r="B67" s="57">
        <f t="shared" si="1"/>
        <v>0</v>
      </c>
      <c r="C67" s="158"/>
      <c r="D67" s="58">
        <f t="shared" si="2"/>
        <v>0</v>
      </c>
      <c r="E67" s="59">
        <f t="shared" si="0"/>
        <v>0</v>
      </c>
      <c r="F67" s="58">
        <f t="shared" si="3"/>
        <v>0</v>
      </c>
      <c r="G67" s="60">
        <f>IF(AND(C67&lt;&gt;"",SUM(G$32:G66)&lt;E$23),$E$23/$E$28,0)</f>
        <v>0</v>
      </c>
      <c r="H67" s="58">
        <f t="shared" si="4"/>
        <v>0</v>
      </c>
      <c r="I67" s="58">
        <f t="shared" si="6"/>
        <v>0</v>
      </c>
      <c r="J67" s="92" t="str">
        <f t="shared" si="5"/>
        <v>2024–2025</v>
      </c>
      <c r="K67" s="92"/>
      <c r="L67" s="103"/>
      <c r="M67" s="92"/>
      <c r="N67" s="101"/>
      <c r="O67" s="93"/>
      <c r="Q67" s="61"/>
    </row>
    <row r="68" spans="1:17" s="55" customFormat="1" ht="20.25" customHeight="1" x14ac:dyDescent="0.2">
      <c r="A68" s="56">
        <v>45839</v>
      </c>
      <c r="B68" s="57">
        <f t="shared" si="1"/>
        <v>0</v>
      </c>
      <c r="C68" s="150"/>
      <c r="D68" s="58">
        <f t="shared" si="2"/>
        <v>0</v>
      </c>
      <c r="E68" s="59">
        <f t="shared" si="0"/>
        <v>0</v>
      </c>
      <c r="F68" s="58">
        <f t="shared" si="3"/>
        <v>0</v>
      </c>
      <c r="G68" s="60">
        <f>IF(AND(C68&lt;&gt;"",SUM(G$32:G67)&lt;E$23),$E$23/$E$28,0)</f>
        <v>0</v>
      </c>
      <c r="H68" s="58">
        <f t="shared" si="4"/>
        <v>0</v>
      </c>
      <c r="I68" s="58">
        <f t="shared" si="6"/>
        <v>0</v>
      </c>
      <c r="J68" s="92" t="str">
        <f t="shared" si="5"/>
        <v>2025–2026</v>
      </c>
      <c r="K68" s="92"/>
      <c r="L68" s="103"/>
      <c r="M68" s="92"/>
      <c r="N68" s="101"/>
      <c r="O68" s="93"/>
      <c r="Q68" s="61"/>
    </row>
    <row r="69" spans="1:17" s="55" customFormat="1" ht="20.25" customHeight="1" x14ac:dyDescent="0.2">
      <c r="A69" s="56">
        <v>45870</v>
      </c>
      <c r="B69" s="57">
        <f t="shared" si="1"/>
        <v>0</v>
      </c>
      <c r="C69" s="150"/>
      <c r="D69" s="58">
        <f t="shared" si="2"/>
        <v>0</v>
      </c>
      <c r="E69" s="59">
        <f t="shared" si="0"/>
        <v>0</v>
      </c>
      <c r="F69" s="58">
        <f t="shared" si="3"/>
        <v>0</v>
      </c>
      <c r="G69" s="60">
        <f>IF(AND(C69&lt;&gt;"",SUM(G$32:G68)&lt;E$23),$E$23/$E$28,0)</f>
        <v>0</v>
      </c>
      <c r="H69" s="58">
        <f t="shared" si="4"/>
        <v>0</v>
      </c>
      <c r="I69" s="58">
        <f t="shared" si="6"/>
        <v>0</v>
      </c>
      <c r="J69" s="92" t="str">
        <f t="shared" si="5"/>
        <v>2025–2026</v>
      </c>
      <c r="K69" s="92"/>
      <c r="L69" s="103"/>
      <c r="M69" s="92"/>
      <c r="N69" s="101"/>
      <c r="O69" s="93"/>
      <c r="Q69" s="61"/>
    </row>
    <row r="70" spans="1:17" s="55" customFormat="1" ht="20.25" customHeight="1" x14ac:dyDescent="0.2">
      <c r="A70" s="56">
        <v>45901</v>
      </c>
      <c r="B70" s="57">
        <f t="shared" si="1"/>
        <v>0</v>
      </c>
      <c r="C70" s="150"/>
      <c r="D70" s="58">
        <f t="shared" si="2"/>
        <v>0</v>
      </c>
      <c r="E70" s="59">
        <f t="shared" si="0"/>
        <v>0</v>
      </c>
      <c r="F70" s="58">
        <f t="shared" si="3"/>
        <v>0</v>
      </c>
      <c r="G70" s="60">
        <f>IF(AND(C70&lt;&gt;"",SUM(G$32:G69)&lt;E$23),$E$23/$E$28,0)</f>
        <v>0</v>
      </c>
      <c r="H70" s="58">
        <f t="shared" si="4"/>
        <v>0</v>
      </c>
      <c r="I70" s="58">
        <f t="shared" si="6"/>
        <v>0</v>
      </c>
      <c r="J70" s="92" t="str">
        <f t="shared" si="5"/>
        <v>2025–2026</v>
      </c>
      <c r="K70" s="92"/>
      <c r="L70" s="103"/>
      <c r="M70" s="92"/>
      <c r="N70" s="101"/>
      <c r="O70" s="93"/>
      <c r="Q70" s="61"/>
    </row>
    <row r="71" spans="1:17" s="55" customFormat="1" ht="20.25" customHeight="1" x14ac:dyDescent="0.2">
      <c r="A71" s="56">
        <v>45931</v>
      </c>
      <c r="B71" s="57">
        <f t="shared" si="1"/>
        <v>0</v>
      </c>
      <c r="C71" s="150"/>
      <c r="D71" s="58">
        <f t="shared" si="2"/>
        <v>0</v>
      </c>
      <c r="E71" s="59">
        <f t="shared" si="0"/>
        <v>0</v>
      </c>
      <c r="F71" s="58">
        <f t="shared" si="3"/>
        <v>0</v>
      </c>
      <c r="G71" s="60">
        <f>IF(AND(C71&lt;&gt;"",SUM(G$32:G70)&lt;E$23),$E$23/$E$28,0)</f>
        <v>0</v>
      </c>
      <c r="H71" s="58">
        <f t="shared" si="4"/>
        <v>0</v>
      </c>
      <c r="I71" s="58">
        <f t="shared" si="6"/>
        <v>0</v>
      </c>
      <c r="J71" s="92" t="str">
        <f t="shared" si="5"/>
        <v>2025–2026</v>
      </c>
      <c r="K71" s="92"/>
      <c r="L71" s="103"/>
      <c r="M71" s="92"/>
      <c r="N71" s="101"/>
      <c r="O71" s="93"/>
      <c r="Q71" s="61"/>
    </row>
    <row r="72" spans="1:17" s="55" customFormat="1" ht="20.25" customHeight="1" x14ac:dyDescent="0.2">
      <c r="A72" s="56">
        <v>45962</v>
      </c>
      <c r="B72" s="57">
        <f t="shared" si="1"/>
        <v>0</v>
      </c>
      <c r="C72" s="150"/>
      <c r="D72" s="58">
        <f t="shared" si="2"/>
        <v>0</v>
      </c>
      <c r="E72" s="59">
        <f t="shared" si="0"/>
        <v>0</v>
      </c>
      <c r="F72" s="58">
        <f t="shared" si="3"/>
        <v>0</v>
      </c>
      <c r="G72" s="60">
        <f>IF(AND(C72&lt;&gt;"",SUM(G$32:G71)&lt;E$23),$E$23/$E$28,0)</f>
        <v>0</v>
      </c>
      <c r="H72" s="58">
        <f t="shared" si="4"/>
        <v>0</v>
      </c>
      <c r="I72" s="58">
        <f t="shared" si="6"/>
        <v>0</v>
      </c>
      <c r="J72" s="92" t="str">
        <f t="shared" si="5"/>
        <v>2025–2026</v>
      </c>
      <c r="K72" s="92"/>
      <c r="L72" s="103"/>
      <c r="M72" s="92"/>
      <c r="N72" s="101"/>
      <c r="O72" s="93"/>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objects="1" scenarios="1" formatColumns="0" formatRows="0" insertColumns="0" insertRows="0" sort="0" autoFilter="0" pivotTables="0"/>
  <mergeCells count="50">
    <mergeCell ref="A6:D6"/>
    <mergeCell ref="E6:F6"/>
    <mergeCell ref="A1:F1"/>
    <mergeCell ref="C2:F2"/>
    <mergeCell ref="A3:F3"/>
    <mergeCell ref="A4:F4"/>
    <mergeCell ref="A5:F5"/>
    <mergeCell ref="A7:D7"/>
    <mergeCell ref="E7:F7"/>
    <mergeCell ref="A8:D8"/>
    <mergeCell ref="E8:F8"/>
    <mergeCell ref="A9:D9"/>
    <mergeCell ref="E9:F9"/>
    <mergeCell ref="G15:I15"/>
    <mergeCell ref="A10:D10"/>
    <mergeCell ref="E10:F10"/>
    <mergeCell ref="A11:D11"/>
    <mergeCell ref="E11:F11"/>
    <mergeCell ref="A12:D12"/>
    <mergeCell ref="E12:F12"/>
    <mergeCell ref="A13:D13"/>
    <mergeCell ref="E13:F13"/>
    <mergeCell ref="A14:D14"/>
    <mergeCell ref="E14:F14"/>
    <mergeCell ref="A15:D15"/>
    <mergeCell ref="K22:L22"/>
    <mergeCell ref="A16:D16"/>
    <mergeCell ref="E16:F16"/>
    <mergeCell ref="A17:D17"/>
    <mergeCell ref="E17:F17"/>
    <mergeCell ref="A18:D18"/>
    <mergeCell ref="E18:F18"/>
    <mergeCell ref="A19:C20"/>
    <mergeCell ref="A21:D21"/>
    <mergeCell ref="E21:F21"/>
    <mergeCell ref="A22:D22"/>
    <mergeCell ref="E22:F22"/>
    <mergeCell ref="A23:D23"/>
    <mergeCell ref="E23:F23"/>
    <mergeCell ref="A24:D24"/>
    <mergeCell ref="E24:F24"/>
    <mergeCell ref="A25:D25"/>
    <mergeCell ref="E25:F25"/>
    <mergeCell ref="A30:I30"/>
    <mergeCell ref="A26:D26"/>
    <mergeCell ref="E26:F26"/>
    <mergeCell ref="A27:D27"/>
    <mergeCell ref="E27:F27"/>
    <mergeCell ref="A28:D28"/>
    <mergeCell ref="E28:F28"/>
  </mergeCells>
  <dataValidations count="3">
    <dataValidation operator="lessThan" allowBlank="1" showInputMessage="1" showErrorMessage="1" sqref="R1244:R1048576 R30 A32:A1243 G28:I28 G26:I26 AE4 Q31 E13 E21:E24 E26 E28 G21:I24 S5:S26 G13 E16:E18" xr:uid="{744AACDC-F667-45DD-A122-5C142D9C5D9B}"/>
    <dataValidation operator="lessThan" showInputMessage="1" showErrorMessage="1" sqref="C32:C980" xr:uid="{7F3A195D-4992-40C8-A2ED-E1AD9B13FEA3}"/>
    <dataValidation type="textLength" operator="lessThan" allowBlank="1" showInputMessage="1" showErrorMessage="1" sqref="E27 G27:I27" xr:uid="{1735F30A-1587-47DB-A9B6-FD38F914871F}">
      <formula1>0</formula1>
    </dataValidation>
  </dataValidations>
  <hyperlinks>
    <hyperlink ref="C2:F2" r:id="rId1" display="https://sco.ca.gov/sard_gasb_96_reporting_instructions.html" xr:uid="{057FE435-289E-43A1-842D-6953940C3160}"/>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6839DB3-79C5-4137-A7F8-ABDCCCE40EF4}">
          <x14:formula1>
            <xm:f>'Drop-down menus'!$L$1:$L$101</xm:f>
          </x14:formula1>
          <xm:sqref>F15</xm:sqref>
        </x14:dataValidation>
        <x14:dataValidation type="list" allowBlank="1" showInputMessage="1" showErrorMessage="1" xr:uid="{AA2C7890-8B64-4509-A5D3-329A9E8789F7}">
          <x14:formula1>
            <xm:f>'Drop-down menus'!$K$2:$K$3</xm:f>
          </x14:formula1>
          <xm:sqref>E14:F14</xm:sqref>
        </x14:dataValidation>
        <x14:dataValidation type="list" allowBlank="1" showInputMessage="1" showErrorMessage="1" xr:uid="{9C92F409-2935-452E-AE6B-F7D43FB9D73B}">
          <x14:formula1>
            <xm:f>'Drop-down menus'!$M$1:$M$2</xm:f>
          </x14:formula1>
          <xm:sqref>E15 E11:F11</xm:sqref>
        </x14:dataValidation>
        <x14:dataValidation type="list" allowBlank="1" showInputMessage="1" showErrorMessage="1" xr:uid="{66C11295-CACC-4CFD-B182-11852BC63184}">
          <x14:formula1>
            <xm:f>'Drop-down menus'!$N$1:$N$2</xm:f>
          </x14:formula1>
          <xm:sqref>K22</xm:sqref>
        </x14:dataValidation>
        <x14:dataValidation type="list" allowBlank="1" showInputMessage="1" showErrorMessage="1" xr:uid="{CBFC8E95-8FF8-4894-A9B8-7B8F6CE9CDA9}">
          <x14:formula1>
            <xm:f>'Drop-down menus'!$O$1:$O$3</xm:f>
          </x14:formula1>
          <xm:sqref>E12:F12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Example 1 -&gt;</vt:lpstr>
      <vt:lpstr>Example 1 Modification Input</vt:lpstr>
      <vt:lpstr>Example 1 Modification Output</vt:lpstr>
      <vt:lpstr>Ex1 Modification NoteDisclosure</vt:lpstr>
      <vt:lpstr>Example 1 Original Input</vt:lpstr>
      <vt:lpstr>Example 1 Original Output</vt:lpstr>
      <vt:lpstr>Ex 1 Original Note Disclosure</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3 -&gt;</vt:lpstr>
      <vt:lpstr>Example 3 Modification Input</vt:lpstr>
      <vt:lpstr>Example 3 Modification Output</vt:lpstr>
      <vt:lpstr>Ex3 Modification NoteDisclosure</vt:lpstr>
      <vt:lpstr>Example 3 Original Input</vt:lpstr>
      <vt:lpstr>Example 3 Original Output</vt:lpstr>
      <vt:lpstr>Ex 3 Original Note Disclosure</vt:lpstr>
      <vt:lpstr>Drop-down menus</vt:lpstr>
      <vt:lpstr>GAAP02Aindex</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96 SBITA Modification Template</dc:title>
  <dc:creator>Lam, Samantha</dc:creator>
  <cp:lastModifiedBy>Lam, Samantha</cp:lastModifiedBy>
  <cp:lastPrinted>2024-01-20T01:29:29Z</cp:lastPrinted>
  <dcterms:created xsi:type="dcterms:W3CDTF">2015-06-05T18:17:20Z</dcterms:created>
  <dcterms:modified xsi:type="dcterms:W3CDTF">2024-10-03T15:07:06Z</dcterms:modified>
</cp:coreProperties>
</file>