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always"/>
  <mc:AlternateContent xmlns:mc="http://schemas.openxmlformats.org/markup-compatibility/2006">
    <mc:Choice Requires="x15">
      <x15ac:absPath xmlns:x15ac="http://schemas.microsoft.com/office/spreadsheetml/2010/11/ac" url="G:\State_Gov_Reporting\ADMIN - POLICY\GASB\GASB 87 - Leases\SCO Website Publications\GASB 87 Annual Reporting\"/>
    </mc:Choice>
  </mc:AlternateContent>
  <xr:revisionPtr revIDLastSave="0" documentId="13_ncr:1_{692156C1-0466-4A17-AC5C-B4A8671C2200}" xr6:coauthVersionLast="47" xr6:coauthVersionMax="47" xr10:uidLastSave="{00000000-0000-0000-0000-000000000000}"/>
  <bookViews>
    <workbookView xWindow="-108" yWindow="-108" windowWidth="23256" windowHeight="12576" tabRatio="921" firstSheet="2" activeTab="2" xr2:uid="{00000000-000D-0000-FFFF-FFFF00000000}"/>
  </bookViews>
  <sheets>
    <sheet name="Drop Down Menus" sheetId="1" state="hidden" r:id="rId1"/>
    <sheet name="qryIndex02a" sheetId="11" state="hidden" r:id="rId2"/>
    <sheet name="LS-Version Changes" sheetId="13" r:id="rId3"/>
    <sheet name="LS-Fund #### Journal Entries" sheetId="2" r:id="rId4"/>
    <sheet name="LS-Department Note Disclosure" sheetId="3" r:id="rId5"/>
    <sheet name="LS-Lease Liabilities" sheetId="4" r:id="rId6"/>
    <sheet name="LS-Check Figures  " sheetId="7" r:id="rId7"/>
    <sheet name="LR-Version Changes" sheetId="15" r:id="rId8"/>
    <sheet name="LR-Fund #### Journal Entries" sheetId="5" r:id="rId9"/>
    <sheet name="LR-Department Note Disclosure" sheetId="6" r:id="rId10"/>
    <sheet name="LR-Check Figures" sheetId="12" r:id="rId11"/>
    <sheet name="FP-Version Changes" sheetId="14" r:id="rId12"/>
    <sheet name="FP-Fund #### Journal Entries" sheetId="8" r:id="rId13"/>
    <sheet name="FP-Lease Liabilities" sheetId="10" r:id="rId14"/>
  </sheets>
  <externalReferences>
    <externalReference r:id="rId15"/>
  </externalReferences>
  <definedNames>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11">#REF!</definedName>
    <definedName name="AgencyCode" localSheetId="10">#REF!</definedName>
    <definedName name="AgencyCode" localSheetId="7">#REF!</definedName>
    <definedName name="AgencyCode">#REF!</definedName>
    <definedName name="AgencyCode1" localSheetId="11">#REF!</definedName>
    <definedName name="AgencyCode1" localSheetId="10">#REF!</definedName>
    <definedName name="AgencyCode1" localSheetId="7">#REF!</definedName>
    <definedName name="AgencyCode1">#REF!</definedName>
    <definedName name="AnalystGASB">[1]DeveloperInfo!$D$20</definedName>
    <definedName name="Annuity" localSheetId="11">#REF!</definedName>
    <definedName name="Annuity" localSheetId="10">#REF!</definedName>
    <definedName name="Annuity" localSheetId="7">#REF!</definedName>
    <definedName name="Annuity">#REF!</definedName>
    <definedName name="Annuity1" localSheetId="11">#REF!</definedName>
    <definedName name="Annuity1" localSheetId="10">#REF!</definedName>
    <definedName name="Annuity1" localSheetId="7">#REF!</definedName>
    <definedName name="Annuity1">#REF!</definedName>
    <definedName name="AnnuityLY" localSheetId="11">#REF!</definedName>
    <definedName name="AnnuityLY" localSheetId="10">#REF!</definedName>
    <definedName name="AnnuityLY" localSheetId="7">#REF!</definedName>
    <definedName name="AnnuityLY">#REF!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 localSheetId="11">#REF!</definedName>
    <definedName name="EmployerRates" localSheetId="10">#REF!</definedName>
    <definedName name="EmployerRates" localSheetId="7">#REF!</definedName>
    <definedName name="EmployerRates">#REF!</definedName>
    <definedName name="EmployerRates1" localSheetId="11">#REF!</definedName>
    <definedName name="EmployerRates1" localSheetId="10">#REF!</definedName>
    <definedName name="EmployerRates1" localSheetId="7">#REF!</definedName>
    <definedName name="EmployerRates1">#REF!</definedName>
    <definedName name="EmployerRatesLEO" localSheetId="11">#REF!</definedName>
    <definedName name="EmployerRatesLEO" localSheetId="10">#REF!</definedName>
    <definedName name="EmployerRatesLEO" localSheetId="7">#REF!</definedName>
    <definedName name="EmployerRatesLEO">#REF!</definedName>
    <definedName name="EmployerRatesLEO1" localSheetId="11">#REF!</definedName>
    <definedName name="EmployerRatesLEO1" localSheetId="10">#REF!</definedName>
    <definedName name="EmployerRatesLEO1" localSheetId="7">#REF!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 localSheetId="11">#REF!</definedName>
    <definedName name="Pension" localSheetId="10">#REF!</definedName>
    <definedName name="Pension" localSheetId="7">#REF!</definedName>
    <definedName name="Pension">#REF!</definedName>
    <definedName name="Pension1" localSheetId="11">#REF!</definedName>
    <definedName name="Pension1" localSheetId="10">#REF!</definedName>
    <definedName name="Pension1" localSheetId="7">#REF!</definedName>
    <definedName name="Pension1">#REF!</definedName>
    <definedName name="PensionLY" localSheetId="11">#REF!</definedName>
    <definedName name="PensionLY" localSheetId="10">#REF!</definedName>
    <definedName name="PensionLY" localSheetId="7">#REF!</definedName>
    <definedName name="PensionLY">#REF!</definedName>
    <definedName name="PlanNameLongGASB">[1]DeveloperInfo!$D$7</definedName>
    <definedName name="PlanNameShortGASB">[1]DeveloperInfo!$D$8</definedName>
    <definedName name="_xlnm.Print_Area" localSheetId="12">'FP-Fund #### Journal Entries'!$A$1:$J$9</definedName>
    <definedName name="_xlnm.Print_Area" localSheetId="13">'FP-Lease Liabilities'!$B$2:$Q$17</definedName>
    <definedName name="_xlnm.Print_Area" localSheetId="9">'LR-Department Note Disclosure'!$A$1:$C$93</definedName>
    <definedName name="_xlnm.Print_Area" localSheetId="8">'LR-Fund #### Journal Entries'!$B$1:$K$67</definedName>
    <definedName name="_xlnm.Print_Area" localSheetId="4">'LS-Department Note Disclosure'!$A$1:$C$85</definedName>
    <definedName name="_xlnm.Print_Area" localSheetId="3">'LS-Fund #### Journal Entries'!$A$1:$J$9</definedName>
    <definedName name="_xlnm.Print_Area" localSheetId="5">'LS-Lease Liabilities'!$B$2:$Q$17</definedName>
    <definedName name="ProjDisc?">[1]DeveloperInfo!$D$65</definedName>
    <definedName name="ProValResults" localSheetId="11">#REF!</definedName>
    <definedName name="ProValResults" localSheetId="10">#REF!</definedName>
    <definedName name="ProValResults" localSheetId="7">#REF!</definedName>
    <definedName name="ProValResults">#REF!</definedName>
    <definedName name="ProValResults1" localSheetId="11">#REF!</definedName>
    <definedName name="ProValResults1" localSheetId="10">#REF!</definedName>
    <definedName name="ProValResults1" localSheetId="7">#REF!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 localSheetId="11">#REF!</definedName>
    <definedName name="TableData" localSheetId="10">#REF!</definedName>
    <definedName name="TableData" localSheetId="7">#REF!</definedName>
    <definedName name="TableData">#REF!</definedName>
    <definedName name="TableData1" localSheetId="11">#REF!</definedName>
    <definedName name="TableData1" localSheetId="10">#REF!</definedName>
    <definedName name="TableData1" localSheetId="7">#REF!</definedName>
    <definedName name="TableData1">#REF!</definedName>
    <definedName name="Type" localSheetId="11">#REF!</definedName>
    <definedName name="Type" localSheetId="10">#REF!</definedName>
    <definedName name="Type" localSheetId="7">#REF!</definedName>
    <definedName name="Type">#REF!</definedName>
    <definedName name="TypeAnnuity" localSheetId="11">#REF!</definedName>
    <definedName name="TypeAnnuity" localSheetId="10">#REF!</definedName>
    <definedName name="TypeAnnuity" localSheetId="7">#REF!</definedName>
    <definedName name="TypeAnnuity">#REF!</definedName>
    <definedName name="TypeAnnuity1" localSheetId="11">#REF!</definedName>
    <definedName name="TypeAnnuity1" localSheetId="10">#REF!</definedName>
    <definedName name="TypeAnnuity1" localSheetId="7">#REF!</definedName>
    <definedName name="TypeAnnuity1">#REF!</definedName>
    <definedName name="TypePension" localSheetId="11">#REF!</definedName>
    <definedName name="TypePension" localSheetId="10">#REF!</definedName>
    <definedName name="TypePension" localSheetId="7">#REF!</definedName>
    <definedName name="TypePension">#REF!</definedName>
    <definedName name="TypePension1" localSheetId="11">#REF!</definedName>
    <definedName name="TypePension1" localSheetId="10">#REF!</definedName>
    <definedName name="TypePension1" localSheetId="7">#REF!</definedName>
    <definedName name="TypePension1">#REF!</definedName>
    <definedName name="UnfundedData" localSheetId="11">#REF!</definedName>
    <definedName name="UnfundedData" localSheetId="10">#REF!</definedName>
    <definedName name="UnfundedData" localSheetId="7">#REF!</definedName>
    <definedName name="UnfundedData">#REF!</definedName>
    <definedName name="UnfundedData1" localSheetId="11">#REF!</definedName>
    <definedName name="UnfundedData1" localSheetId="10">#REF!</definedName>
    <definedName name="UnfundedData1" localSheetId="7">#REF!</definedName>
    <definedName name="UnfundedData1">#REF!</definedName>
    <definedName name="UnfundedLY" localSheetId="11">#REF!</definedName>
    <definedName name="UnfundedLY" localSheetId="10">#REF!</definedName>
    <definedName name="UnfundedLY" localSheetId="7">#REF!</definedName>
    <definedName name="UnfundedLY">#REF!</definedName>
    <definedName name="UnfundedLY1" localSheetId="11">#REF!</definedName>
    <definedName name="UnfundedLY1" localSheetId="10">#REF!</definedName>
    <definedName name="UnfundedLY1" localSheetId="7">#REF!</definedName>
    <definedName name="UnfundedLY1">#REF!</definedName>
    <definedName name="UnfundedLYLEO1" localSheetId="11">#REF!</definedName>
    <definedName name="UnfundedLYLEO1" localSheetId="10">#REF!</definedName>
    <definedName name="UnfundedLYLEO1" localSheetId="7">#REF!</definedName>
    <definedName name="UnfundedLYLEO1">#REF!</definedName>
    <definedName name="UnfunedLYLEO" localSheetId="11">#REF!</definedName>
    <definedName name="UnfunedLYLEO" localSheetId="10">#REF!</definedName>
    <definedName name="UnfunedLYLEO" localSheetId="7">#REF!</definedName>
    <definedName name="UnfunedLYLEO">#REF!</definedName>
    <definedName name="VersionGASB">[1]DeveloperInfo!$D$4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2" l="1"/>
  <c r="J19" i="2"/>
  <c r="Q24" i="2"/>
  <c r="P18" i="2"/>
  <c r="H16" i="12"/>
  <c r="B57" i="12"/>
  <c r="B49" i="12"/>
  <c r="B42" i="12"/>
  <c r="J33" i="12"/>
  <c r="H33" i="12"/>
  <c r="F33" i="12"/>
  <c r="D33" i="12"/>
  <c r="J24" i="12"/>
  <c r="H24" i="12"/>
  <c r="F24" i="12"/>
  <c r="D24" i="12"/>
  <c r="B24" i="12"/>
  <c r="J16" i="12"/>
  <c r="F16" i="12"/>
  <c r="D16" i="12"/>
  <c r="B16" i="12"/>
  <c r="J15" i="8" l="1"/>
  <c r="J16" i="8"/>
  <c r="Q18" i="5"/>
  <c r="K53" i="8" l="1"/>
  <c r="J53" i="8"/>
  <c r="K83" i="8" l="1"/>
  <c r="K68" i="5"/>
  <c r="K129" i="2"/>
  <c r="S20" i="2"/>
  <c r="K20" i="2"/>
  <c r="K125" i="2" s="1"/>
  <c r="N57" i="12" l="1"/>
  <c r="N49" i="12"/>
  <c r="N42" i="12"/>
  <c r="N33" i="12"/>
  <c r="N24" i="12"/>
  <c r="N16" i="12"/>
  <c r="P49" i="12" l="1"/>
  <c r="D51" i="12" s="1"/>
  <c r="P57" i="12"/>
  <c r="L24" i="12"/>
  <c r="P24" i="12" s="1"/>
  <c r="D26" i="12" s="1"/>
  <c r="L16" i="12"/>
  <c r="P16" i="12" s="1"/>
  <c r="D18" i="12" s="1"/>
  <c r="P42" i="12"/>
  <c r="D44" i="12" s="1"/>
  <c r="P15" i="5"/>
  <c r="S19" i="5"/>
  <c r="S17" i="5"/>
  <c r="S16" i="5"/>
  <c r="S14" i="5"/>
  <c r="J18" i="2"/>
  <c r="S25" i="2"/>
  <c r="S24" i="2"/>
  <c r="S23" i="2"/>
  <c r="K23" i="2"/>
  <c r="K128" i="2" s="1"/>
  <c r="S22" i="2"/>
  <c r="K22" i="2"/>
  <c r="K127" i="2" s="1"/>
  <c r="S21" i="2"/>
  <c r="K21" i="2"/>
  <c r="K126" i="2" s="1"/>
  <c r="S19" i="2"/>
  <c r="S17" i="2"/>
  <c r="J17" i="2"/>
  <c r="K124" i="2" s="1"/>
  <c r="S16" i="2"/>
  <c r="J16" i="2"/>
  <c r="K123" i="2" s="1"/>
  <c r="S15" i="2"/>
  <c r="J15" i="2"/>
  <c r="K122" i="2" s="1"/>
  <c r="S22" i="8"/>
  <c r="S25" i="8"/>
  <c r="S19" i="8"/>
  <c r="Q24" i="8"/>
  <c r="K24" i="8" s="1"/>
  <c r="P18" i="8"/>
  <c r="J18" i="8" s="1"/>
  <c r="K24" i="2" l="1"/>
  <c r="K17" i="5"/>
  <c r="K69" i="5" s="1"/>
  <c r="J14" i="5"/>
  <c r="S18" i="8"/>
  <c r="S24" i="8"/>
  <c r="S18" i="2"/>
  <c r="K23" i="8"/>
  <c r="K82" i="8" s="1"/>
  <c r="K22" i="8"/>
  <c r="K81" i="8" s="1"/>
  <c r="K21" i="8"/>
  <c r="K80" i="8" s="1"/>
  <c r="J17" i="8"/>
  <c r="K79" i="8" s="1"/>
  <c r="K78" i="8"/>
  <c r="K77" i="8"/>
  <c r="S21" i="8"/>
  <c r="S17" i="8"/>
  <c r="S16" i="8"/>
  <c r="S15" i="8"/>
  <c r="S23" i="8"/>
  <c r="K67" i="5" l="1"/>
  <c r="B33" i="12"/>
  <c r="L33" i="12" s="1"/>
  <c r="P33" i="12" s="1"/>
  <c r="D35" i="12" s="1"/>
  <c r="J19" i="8"/>
  <c r="K25" i="8"/>
  <c r="J5" i="10"/>
  <c r="J5" i="4"/>
  <c r="N91" i="7" l="1"/>
  <c r="N90" i="7"/>
  <c r="N89" i="7"/>
  <c r="N88" i="7"/>
  <c r="N80" i="7"/>
  <c r="N79" i="7"/>
  <c r="N78" i="7"/>
  <c r="N77" i="7"/>
  <c r="N69" i="7"/>
  <c r="N68" i="7"/>
  <c r="N67" i="7"/>
  <c r="N66" i="7"/>
  <c r="N16" i="7"/>
  <c r="J33" i="7"/>
  <c r="H89" i="7" s="1"/>
  <c r="H33" i="7"/>
  <c r="H90" i="7" s="1"/>
  <c r="J24" i="7"/>
  <c r="H78" i="7" s="1"/>
  <c r="H24" i="7"/>
  <c r="H79" i="7" s="1"/>
  <c r="J16" i="7"/>
  <c r="H67" i="7" s="1"/>
  <c r="H16" i="7"/>
  <c r="H68" i="7" s="1"/>
  <c r="D89" i="3"/>
  <c r="D58" i="3"/>
  <c r="D27" i="3"/>
  <c r="K55" i="5" l="1"/>
  <c r="J55" i="5"/>
  <c r="K60" i="5"/>
  <c r="J60" i="5"/>
  <c r="K114" i="2"/>
  <c r="J114" i="2"/>
  <c r="K105" i="2"/>
  <c r="J105" i="2"/>
  <c r="L55" i="5" l="1"/>
  <c r="L60" i="5"/>
  <c r="L114" i="2"/>
  <c r="L105" i="2"/>
  <c r="K69" i="8"/>
  <c r="J69" i="8"/>
  <c r="K64" i="8"/>
  <c r="J64" i="8"/>
  <c r="K59" i="8"/>
  <c r="J59" i="8"/>
  <c r="K46" i="8"/>
  <c r="J46" i="8"/>
  <c r="K41" i="8"/>
  <c r="J41" i="8"/>
  <c r="K34" i="8"/>
  <c r="J34" i="8"/>
  <c r="F9" i="8"/>
  <c r="C33" i="8" s="1"/>
  <c r="B57" i="8"/>
  <c r="C58" i="8" l="1"/>
  <c r="F9" i="2"/>
  <c r="C64" i="2" l="1"/>
  <c r="C104" i="2"/>
  <c r="B100" i="2"/>
  <c r="C35" i="2"/>
  <c r="E83" i="6" l="1"/>
  <c r="E81" i="6"/>
  <c r="E75" i="6"/>
  <c r="E52" i="6"/>
  <c r="E50" i="6"/>
  <c r="E44" i="6"/>
  <c r="E21" i="6"/>
  <c r="C37" i="5"/>
  <c r="B30" i="5"/>
  <c r="C32" i="5"/>
  <c r="F11" i="4" l="1"/>
  <c r="D86" i="3"/>
  <c r="D83" i="3"/>
  <c r="D78" i="3"/>
  <c r="D74" i="3"/>
  <c r="D55" i="3"/>
  <c r="D52" i="3"/>
  <c r="D47" i="3"/>
  <c r="D43" i="3"/>
  <c r="K91" i="2" l="1"/>
  <c r="J91" i="2"/>
  <c r="K70" i="2"/>
  <c r="J70" i="2"/>
  <c r="B63" i="2"/>
  <c r="K77" i="2"/>
  <c r="J77" i="2"/>
  <c r="K65" i="2"/>
  <c r="J65" i="2"/>
  <c r="K59" i="2"/>
  <c r="J59" i="2"/>
  <c r="K49" i="2"/>
  <c r="J49" i="2"/>
  <c r="K43" i="2"/>
  <c r="J43" i="2"/>
  <c r="K36" i="2"/>
  <c r="J36" i="2"/>
  <c r="N19" i="10"/>
  <c r="J19" i="10"/>
  <c r="H19" i="10"/>
  <c r="F19" i="10"/>
  <c r="L18" i="10"/>
  <c r="P18" i="10" s="1"/>
  <c r="P19" i="10" s="1"/>
  <c r="N15" i="10"/>
  <c r="J15" i="10"/>
  <c r="H15" i="10"/>
  <c r="F15" i="10"/>
  <c r="L14" i="10"/>
  <c r="P14" i="10" s="1"/>
  <c r="P15" i="10" s="1"/>
  <c r="N11" i="10"/>
  <c r="L11" i="10"/>
  <c r="J11" i="10"/>
  <c r="H11" i="10"/>
  <c r="F11" i="10"/>
  <c r="L10" i="10"/>
  <c r="P10" i="10" s="1"/>
  <c r="P11" i="10" s="1"/>
  <c r="J4" i="10"/>
  <c r="F7" i="10" s="1"/>
  <c r="K26" i="8"/>
  <c r="J26" i="8"/>
  <c r="K26" i="2"/>
  <c r="J26" i="2"/>
  <c r="L15" i="10" l="1"/>
  <c r="L26" i="8"/>
  <c r="L19" i="10"/>
  <c r="L59" i="8"/>
  <c r="L46" i="8"/>
  <c r="L64" i="8"/>
  <c r="L34" i="8"/>
  <c r="L7" i="10"/>
  <c r="L69" i="8"/>
  <c r="L41" i="8"/>
  <c r="L53" i="8"/>
  <c r="L91" i="2"/>
  <c r="L43" i="2"/>
  <c r="L88" i="7" l="1"/>
  <c r="L77" i="7"/>
  <c r="L66" i="7"/>
  <c r="D33" i="7"/>
  <c r="D89" i="7" s="1"/>
  <c r="J89" i="7" s="1"/>
  <c r="P89" i="7" s="1"/>
  <c r="D24" i="7"/>
  <c r="D78" i="7" s="1"/>
  <c r="J78" i="7" s="1"/>
  <c r="P78" i="7" s="1"/>
  <c r="D16" i="7"/>
  <c r="B57" i="7"/>
  <c r="D91" i="7" s="1"/>
  <c r="J91" i="7" s="1"/>
  <c r="P91" i="7" s="1"/>
  <c r="B49" i="7"/>
  <c r="D80" i="7" s="1"/>
  <c r="J80" i="7" s="1"/>
  <c r="P80" i="7" s="1"/>
  <c r="B42" i="7"/>
  <c r="F33" i="7"/>
  <c r="D90" i="7" s="1"/>
  <c r="J90" i="7" s="1"/>
  <c r="P90" i="7" s="1"/>
  <c r="F24" i="7"/>
  <c r="D79" i="7" s="1"/>
  <c r="J79" i="7" s="1"/>
  <c r="P79" i="7" s="1"/>
  <c r="F16" i="7"/>
  <c r="N57" i="7"/>
  <c r="N49" i="7"/>
  <c r="N42" i="7"/>
  <c r="N33" i="7"/>
  <c r="N24" i="7"/>
  <c r="B33" i="7"/>
  <c r="B24" i="7"/>
  <c r="B16" i="7"/>
  <c r="D77" i="7" l="1"/>
  <c r="J77" i="7" s="1"/>
  <c r="P77" i="7" s="1"/>
  <c r="L24" i="7"/>
  <c r="L16" i="7"/>
  <c r="D88" i="7"/>
  <c r="J88" i="7" s="1"/>
  <c r="P88" i="7" s="1"/>
  <c r="L33" i="7"/>
  <c r="D69" i="7"/>
  <c r="J69" i="7" s="1"/>
  <c r="P69" i="7" s="1"/>
  <c r="D68" i="7"/>
  <c r="J68" i="7" s="1"/>
  <c r="P68" i="7" s="1"/>
  <c r="D67" i="7"/>
  <c r="J67" i="7" s="1"/>
  <c r="P67" i="7" s="1"/>
  <c r="D66" i="7"/>
  <c r="J66" i="7" s="1"/>
  <c r="P66" i="7" s="1"/>
  <c r="P33" i="7" l="1"/>
  <c r="D35" i="7" s="1"/>
  <c r="P42" i="7"/>
  <c r="D44" i="7" s="1"/>
  <c r="P24" i="7"/>
  <c r="D26" i="7" s="1"/>
  <c r="P49" i="7"/>
  <c r="D51" i="7" s="1"/>
  <c r="P16" i="7"/>
  <c r="D18" i="7" s="1"/>
  <c r="P57" i="7"/>
  <c r="D59" i="7" s="1"/>
  <c r="D71" i="7" l="1"/>
  <c r="D93" i="7"/>
  <c r="J4" i="4" l="1"/>
  <c r="L7" i="4" s="1"/>
  <c r="L18" i="4"/>
  <c r="P18" i="4" s="1"/>
  <c r="F19" i="4"/>
  <c r="H19" i="4"/>
  <c r="J19" i="4"/>
  <c r="N19" i="4"/>
  <c r="P19" i="4" l="1"/>
  <c r="L19" i="4"/>
  <c r="F7" i="4"/>
  <c r="D30" i="3"/>
  <c r="B72" i="3"/>
  <c r="B71" i="3"/>
  <c r="B70" i="3"/>
  <c r="A75" i="3" l="1"/>
  <c r="D92" i="3"/>
  <c r="D94" i="3" l="1"/>
  <c r="N56" i="12"/>
  <c r="A76" i="3"/>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N56" i="7"/>
  <c r="K43" i="5"/>
  <c r="J43" i="5"/>
  <c r="K38" i="5"/>
  <c r="J38" i="5"/>
  <c r="K33" i="5"/>
  <c r="J33" i="5"/>
  <c r="K26" i="5"/>
  <c r="J26" i="5"/>
  <c r="L14" i="4"/>
  <c r="P14" i="4" s="1"/>
  <c r="L10" i="4"/>
  <c r="P10" i="4" s="1"/>
  <c r="L43" i="5" l="1"/>
  <c r="L38" i="5"/>
  <c r="L33" i="5"/>
  <c r="L26" i="5"/>
  <c r="L77" i="2"/>
  <c r="L65" i="2"/>
  <c r="L36" i="2"/>
  <c r="E13" i="6" l="1"/>
  <c r="E19" i="6"/>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B40" i="6"/>
  <c r="B41" i="6"/>
  <c r="B72" i="6" s="1"/>
  <c r="B42" i="6"/>
  <c r="B73" i="6" s="1"/>
  <c r="A45" i="6" l="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B71" i="6"/>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L26" i="2"/>
  <c r="N15" i="4" l="1"/>
  <c r="J15" i="4"/>
  <c r="H15" i="4"/>
  <c r="F15" i="4"/>
  <c r="N11" i="4"/>
  <c r="J11" i="4"/>
  <c r="H11" i="4"/>
  <c r="B41" i="3"/>
  <c r="B40" i="3"/>
  <c r="B39" i="3"/>
  <c r="D61" i="3" s="1"/>
  <c r="D24" i="3"/>
  <c r="A13" i="3"/>
  <c r="D21" i="3"/>
  <c r="D16" i="3"/>
  <c r="D12" i="3"/>
  <c r="N41" i="7" l="1"/>
  <c r="N41" i="12"/>
  <c r="A14" i="3"/>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D32" i="3"/>
  <c r="A44" i="3"/>
  <c r="N48" i="12" s="1"/>
  <c r="L15" i="4"/>
  <c r="P15" i="4"/>
  <c r="L11" i="4"/>
  <c r="P11" i="4"/>
  <c r="N48" i="7" l="1"/>
  <c r="D63" i="3"/>
  <c r="A45" i="3"/>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L49" i="2"/>
  <c r="L59" i="2"/>
  <c r="L70" i="2"/>
  <c r="S15" i="5"/>
  <c r="S18" i="5"/>
  <c r="J15" i="5"/>
  <c r="K18" i="5" l="1"/>
  <c r="J16" i="5" l="1"/>
  <c r="J20" i="5" s="1"/>
  <c r="K19" i="5"/>
  <c r="K20" i="5" s="1"/>
  <c r="L20" i="5" l="1"/>
</calcChain>
</file>

<file path=xl/sharedStrings.xml><?xml version="1.0" encoding="utf-8"?>
<sst xmlns="http://schemas.openxmlformats.org/spreadsheetml/2006/main" count="8214" uniqueCount="1883">
  <si>
    <t>Manually complete every yellow field in this worksheet—there are no automatically calculated data-entry cells in this worksheet.</t>
  </si>
  <si>
    <t>Fiscal year:</t>
  </si>
  <si>
    <t>Fund Number:</t>
  </si>
  <si>
    <t>Fund Classification:</t>
  </si>
  <si>
    <t>Entry #</t>
  </si>
  <si>
    <t>I. Governmental funds</t>
  </si>
  <si>
    <t>1. Did your leasing arrangements have any variable payments which ARE NOT included in the measurement of the lease liability?</t>
  </si>
  <si>
    <t>Complete the fields below using aggregated and summarized information from all of your department's completed contract template forms.</t>
  </si>
  <si>
    <t>2. Do your leasing arrangements have any residual value guarantees provided by YOU which ARE NOT included in the measurement of the lease liability?</t>
  </si>
  <si>
    <t>The fields in this worksheet should contain the sums of the department's contracts' corresponding information in their note disclosure worksheets.</t>
  </si>
  <si>
    <t>The below information must be entered manually.</t>
  </si>
  <si>
    <t>Principal Payments</t>
  </si>
  <si>
    <t>Interest Payments</t>
  </si>
  <si>
    <t>Fiscal Year:</t>
  </si>
  <si>
    <t>Schedule of Changes in Lease Liabilities</t>
  </si>
  <si>
    <t>Additions</t>
  </si>
  <si>
    <t>Deductions</t>
  </si>
  <si>
    <t>Due Within One Year</t>
  </si>
  <si>
    <t>Noncurrent Liabilities</t>
  </si>
  <si>
    <t>Governmental Funds</t>
  </si>
  <si>
    <t>Lease Liability</t>
  </si>
  <si>
    <t>Installment Contracts Payable (Financed Purchase)</t>
  </si>
  <si>
    <t>Total Governmental Funds</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</si>
  <si>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</si>
  <si>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</si>
  <si>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</si>
  <si>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</si>
  <si>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</si>
  <si>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</si>
  <si>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</si>
  <si>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</si>
  <si>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</si>
  <si>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</si>
  <si>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</si>
  <si>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</si>
  <si>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</si>
  <si>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</si>
  <si>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</si>
  <si>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</si>
  <si>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</si>
  <si>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</si>
  <si>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</si>
  <si>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</si>
  <si>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</si>
  <si>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</si>
  <si>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</si>
  <si>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</si>
  <si>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</si>
  <si>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</si>
  <si>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</si>
  <si>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</si>
  <si>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</si>
  <si>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</si>
  <si>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</si>
  <si>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</si>
  <si>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</si>
  <si>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</si>
  <si>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</si>
  <si>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2056–2057</t>
  </si>
  <si>
    <t>2057–2058</t>
  </si>
  <si>
    <t>2058–2059</t>
  </si>
  <si>
    <t>2059–2060</t>
  </si>
  <si>
    <t>2060–2061</t>
  </si>
  <si>
    <t>2061–2062</t>
  </si>
  <si>
    <t>2062–2063</t>
  </si>
  <si>
    <t>2063–2064</t>
  </si>
  <si>
    <t>2064–2065</t>
  </si>
  <si>
    <t>2065–2066</t>
  </si>
  <si>
    <t>2066–2067</t>
  </si>
  <si>
    <t>2067–2068</t>
  </si>
  <si>
    <t>2068–2069</t>
  </si>
  <si>
    <t>2069–2070</t>
  </si>
  <si>
    <t>2070–2071</t>
  </si>
  <si>
    <t>2071–2072</t>
  </si>
  <si>
    <t>2072–2073</t>
  </si>
  <si>
    <t>2073–2074</t>
  </si>
  <si>
    <t>2074–2075</t>
  </si>
  <si>
    <t>2075–2076</t>
  </si>
  <si>
    <t>2076–2077</t>
  </si>
  <si>
    <t>2077–2078</t>
  </si>
  <si>
    <t>2078–2079</t>
  </si>
  <si>
    <t>2079–2080</t>
  </si>
  <si>
    <t>2080–2081</t>
  </si>
  <si>
    <t>2081–2082</t>
  </si>
  <si>
    <t>2082–2083</t>
  </si>
  <si>
    <t>2083–2084</t>
  </si>
  <si>
    <t>2084–2085</t>
  </si>
  <si>
    <t>2085–2086</t>
  </si>
  <si>
    <t>2086–2087</t>
  </si>
  <si>
    <t>2087–2088</t>
  </si>
  <si>
    <t>2088–2089</t>
  </si>
  <si>
    <t>2089–2090</t>
  </si>
  <si>
    <t>2090–2091</t>
  </si>
  <si>
    <t>2091–2092</t>
  </si>
  <si>
    <t>2092–2093</t>
  </si>
  <si>
    <t>2093–2094</t>
  </si>
  <si>
    <t>2094–2095</t>
  </si>
  <si>
    <t>2095–2096</t>
  </si>
  <si>
    <t>2096–2097</t>
  </si>
  <si>
    <t>2097–2098</t>
  </si>
  <si>
    <t>2098–2099</t>
  </si>
  <si>
    <t>2099–2100</t>
  </si>
  <si>
    <t>2100–2101</t>
  </si>
  <si>
    <t>2101–2102</t>
  </si>
  <si>
    <t>2102–2103</t>
  </si>
  <si>
    <t>2103–2104</t>
  </si>
  <si>
    <t>2104–2105</t>
  </si>
  <si>
    <t>2105–2106</t>
  </si>
  <si>
    <t>2106–2107</t>
  </si>
  <si>
    <t>2107–2108</t>
  </si>
  <si>
    <t>2108–2109</t>
  </si>
  <si>
    <t>2109–2110</t>
  </si>
  <si>
    <t>2110–2111</t>
  </si>
  <si>
    <t>2111–2112</t>
  </si>
  <si>
    <t>2112–2113</t>
  </si>
  <si>
    <t>2113–2114</t>
  </si>
  <si>
    <t>2114–2115</t>
  </si>
  <si>
    <t>2115–2116</t>
  </si>
  <si>
    <t>2116–2117</t>
  </si>
  <si>
    <t>2117–2118</t>
  </si>
  <si>
    <t>2118–2119</t>
  </si>
  <si>
    <t>2119–2120</t>
  </si>
  <si>
    <t>2120–2121</t>
  </si>
  <si>
    <t>2121–2122</t>
  </si>
  <si>
    <t>Governmental</t>
  </si>
  <si>
    <t>Proprietary</t>
  </si>
  <si>
    <t>FI$Cal</t>
  </si>
  <si>
    <t>Non-FI$Cal</t>
  </si>
  <si>
    <t>Interest Receipts</t>
  </si>
  <si>
    <t>Principal Receipts</t>
  </si>
  <si>
    <t>Reclassify the current portion of the lease receivable from non-current to current.</t>
  </si>
  <si>
    <t>No</t>
  </si>
  <si>
    <t>Yes</t>
  </si>
  <si>
    <t>Record amortization of the leased assets for the year.</t>
  </si>
  <si>
    <t>Reduce financed purchase contracts liability for total current year principal payments.</t>
  </si>
  <si>
    <t>Reclassify the principal amount due in the next FY to the current liability.</t>
  </si>
  <si>
    <t xml:space="preserve">Replace proceeds from leases with right-to-use lease liability. </t>
  </si>
  <si>
    <t xml:space="preserve">Replace proceeds from leases with other noncurrent liabilities. </t>
  </si>
  <si>
    <t>Record depreciation of the financed purchase assets for the year.</t>
  </si>
  <si>
    <t>Reduce lease contracts liability for total current year principal payments.</t>
  </si>
  <si>
    <t>Record financed purchase assets. These amounts should be included in the Report 18.</t>
  </si>
  <si>
    <t>Proprietary - Enterprise Fund</t>
  </si>
  <si>
    <t>Proprietary - Internal Service Fund</t>
  </si>
  <si>
    <t>II. Proprietary - INTERNAL SERVICE FUNDS</t>
  </si>
  <si>
    <t>Proprietary - Internal Service Funds</t>
  </si>
  <si>
    <t>Total Proprietary - Internal Service Funds</t>
  </si>
  <si>
    <t>Proprietary - Enterprise Funds</t>
  </si>
  <si>
    <t>Total Proprietary - Enterprise Funds</t>
  </si>
  <si>
    <t>Note: There are three tables of note disclosures on this form —1) governmental funds, 2) proprietary - internal service funds, and 3) proprietary - enterprise funds. Complete all applicable tables before submitting to the SCO.</t>
  </si>
  <si>
    <t>III. Proprietary - ENTERPRISE FUNDS</t>
  </si>
  <si>
    <t xml:space="preserve"> Submit one form for the department to the SCO annually.</t>
  </si>
  <si>
    <t>Check Figures</t>
  </si>
  <si>
    <t>Purpose:</t>
  </si>
  <si>
    <t>Journal Entries</t>
  </si>
  <si>
    <t>Department Note Disclosure</t>
  </si>
  <si>
    <t xml:space="preserve">Entry #0 </t>
  </si>
  <si>
    <t>+</t>
  </si>
  <si>
    <t>-</t>
  </si>
  <si>
    <t>Sum Principal Payments</t>
  </si>
  <si>
    <t>Variance</t>
  </si>
  <si>
    <t>=</t>
  </si>
  <si>
    <t>2. To match the journal entry to the principal amount due in the next fiscal year in Note Disclosure.</t>
  </si>
  <si>
    <t>Entry #6</t>
  </si>
  <si>
    <t>GASB Statement No. 87 Leases</t>
  </si>
  <si>
    <t xml:space="preserve">The purpose of this workbook is to check the figures entered in the journal entries reconcile to the future principal payments disclosed and the changes in the schedule of the lease liabilities. </t>
  </si>
  <si>
    <t>Governmental Fund</t>
  </si>
  <si>
    <t>Entry #7</t>
  </si>
  <si>
    <t>Entry #3</t>
  </si>
  <si>
    <t>1. To reconcile the journal entries of RTU Lease Liability with the principal payments in Note Disclosure.</t>
  </si>
  <si>
    <t xml:space="preserve">3. To reconcile the journal entries of RTU Lease Liability with the schedule of changes in Lease Liabilities. </t>
  </si>
  <si>
    <t>a) Governmental Funds</t>
  </si>
  <si>
    <t>b) Proprietary - Internal Service Funds</t>
  </si>
  <si>
    <t>c) Proprietary - Enterprise Funds</t>
  </si>
  <si>
    <t>Dr: Acct 0479 - ACCUMULATED AMORTIZATION - RIGHT-TO-USE LEASED EQUIPMENT</t>
  </si>
  <si>
    <t>Cr: Acct 0478 - RIGHT-TO-USE LEASED EQUIPMENT - AMORTIZABLE</t>
  </si>
  <si>
    <t>Establish Beginning Balances (existing leases only)</t>
  </si>
  <si>
    <t>Record New Leases (new leases only)</t>
  </si>
  <si>
    <t>Record Annual Activity (all leases)</t>
  </si>
  <si>
    <t>Remove Lease Asset at the End of the Lease Term (only at the end of the lease term)</t>
  </si>
  <si>
    <t>Dr: Acct 0950 - BEGINNING FUND BALANCE</t>
  </si>
  <si>
    <t>Dr: Acct 0952 - BEGINNING FUND ADJUSTMENT/PRIOR PERIOD ADJUSTMENT</t>
  </si>
  <si>
    <t>Dr: Acct 0476 - RIGHT-TO-USE LEASED LAND - AMORTIZABLE</t>
  </si>
  <si>
    <t>Dr: Acct 0478 - RIGHT-TO-USE LEASED EQUIPMENT - AMORTIZABLE</t>
  </si>
  <si>
    <t>Dr: Acct 0477 - RIGHT-TO-USE LEASED BUILDINGS - AMORTIZABLE</t>
  </si>
  <si>
    <t>Cr: Acct 0691 - RIGHT-TO-USE LEASE LIABILITY</t>
  </si>
  <si>
    <t>Cr: Acct 0479 - ACCUMULATED AMORTIZATION - RIGHT-TO-USE LEASED EQUIPMENT</t>
  </si>
  <si>
    <t>Cr: Acct 0950 - BEGINNING FUND BALANCE</t>
  </si>
  <si>
    <t>Cr: Acct 0952 - BEGINNING FUND ADJUSTMENT/PRIOR PERIOD ADJUSTMENT</t>
  </si>
  <si>
    <t>Cr: Acct 0485 - ACCUMULATED AMORTIZATION - RIGHT-TO-USE LEASED LAND</t>
  </si>
  <si>
    <t>Cr: Acct 0486 - ACCUMULATED AMORTIZATION - RIGHT-TO-USE LEASED BUILDINGS</t>
  </si>
  <si>
    <t>Cr: Acct 0458 - ACCUMULATED DEPRECIATION - BUILDINGS AND BUILDING IMPROVEMENTS</t>
  </si>
  <si>
    <t>Cr: Acct 0695 - OTHER NONCURRENT LIABILITIES</t>
  </si>
  <si>
    <t>Land is not depreciable</t>
  </si>
  <si>
    <t>Cr: Acct 0462 - ACCUMULATED DEPRECIATION - EQUIPMENT</t>
  </si>
  <si>
    <t>Dr: Acct 0446 - LAND AND LAND IMPROVEMENTS</t>
  </si>
  <si>
    <t>Dr: Acct 0448 - BUILDINGS AND BUILDING IMPROVEMENTS</t>
  </si>
  <si>
    <t>Dr: Acct 0450 - EQUIPMENT</t>
  </si>
  <si>
    <t>Dr: Acct 0842 - CAPITAL OUTLAY</t>
  </si>
  <si>
    <t>Cr: Acct 0842 - CAPITAL OUTLAY</t>
  </si>
  <si>
    <t xml:space="preserve">Record leased assets. </t>
  </si>
  <si>
    <t>Dr: Acct 0875 - DEPRECIATION/AMORTIZATION</t>
  </si>
  <si>
    <t>Dr: Acct 0848 - DEBT SERVICE - PRINCIPAL LEASES</t>
  </si>
  <si>
    <t>Dr: Acct 0691 - RIGHT-TO-USE LEASE LIABILITY</t>
  </si>
  <si>
    <t>Cr: Acct 0848 - DEBT SERVICE - PRINCIPAL LEASES</t>
  </si>
  <si>
    <t>Dr: Acct 0485 - ACCUMULATED AMORTIZATION - RIGHT-TO-USE LEASED LAND</t>
  </si>
  <si>
    <t>Dr: Acct 0486 - ACCUMULATED AMORTIZATION - RIGHT-TO-USE LEASED BUILDINGS</t>
  </si>
  <si>
    <t>Cr: Acct 0476 - RIGHT-TO-USE LEASED LAND - AMORTIZABLE</t>
  </si>
  <si>
    <t>Cr: Acct 0477 - RIGHT-TO-USE LEASED BUILDINGS - AMORTIZABLE</t>
  </si>
  <si>
    <t>Record entry to write off the lease asset and accumulated amortization at the end of the lease term.</t>
  </si>
  <si>
    <t>Organization Name:</t>
  </si>
  <si>
    <t>Organization Code:</t>
  </si>
  <si>
    <t>Cr: Acct 0649 - RIGHT-TO-USE LEASE LIABILITY (CURRENT PORTION LT)</t>
  </si>
  <si>
    <r>
      <rPr>
        <b/>
        <sz val="12"/>
        <rFont val="Arial"/>
        <family val="2"/>
      </rPr>
      <t>Manually complete</t>
    </r>
    <r>
      <rPr>
        <sz val="12"/>
        <rFont val="Arial"/>
        <family val="2"/>
      </rPr>
      <t xml:space="preserve"> every yellow field in this worksheet—there are no automatically calculated cells in this worksheet.</t>
    </r>
  </si>
  <si>
    <t>Dr: Acct 0417 - LEASES RECEIVABLE - NONCURRENT</t>
  </si>
  <si>
    <t>Cr: Acct 0698 - OTHER DEFERRED INFLOWS OF RESOURCES</t>
  </si>
  <si>
    <t>Cr: Acct 0417 - LEASES RECEIVABLE - NONCURRENT</t>
  </si>
  <si>
    <t>Dr: Acct 0698 - OTHER DEFERRED INFLOWS OF RESOURCES</t>
  </si>
  <si>
    <t>Dr: Acct 0036 - LEASES RECEIVABLE - CURRENT</t>
  </si>
  <si>
    <t>Cr: Acct 0416 - LEASES RECEIVABLE - NONCURRENT</t>
  </si>
  <si>
    <t>1. Did your leasing arrangements have any variable receipts which ARE NOT included in the measurement of the lease receivable? 
These include but are not limited to receipts related to residual value guarantees and termination penalties.</t>
  </si>
  <si>
    <t>Agency</t>
  </si>
  <si>
    <t>Title</t>
  </si>
  <si>
    <t>Hier1</t>
  </si>
  <si>
    <t>Desc1</t>
  </si>
  <si>
    <t>Desc2</t>
  </si>
  <si>
    <t>Hier2</t>
  </si>
  <si>
    <t>Hier3</t>
  </si>
  <si>
    <t>Hier4</t>
  </si>
  <si>
    <t>Hier5</t>
  </si>
  <si>
    <t>EffectiveDate</t>
  </si>
  <si>
    <t>CancelDate</t>
  </si>
  <si>
    <t>0000</t>
  </si>
  <si>
    <t>BOND INTEREST AND REDEMPTION</t>
  </si>
  <si>
    <t>9000</t>
  </si>
  <si>
    <t/>
  </si>
  <si>
    <t>9030</t>
  </si>
  <si>
    <t>9600</t>
  </si>
  <si>
    <t>04/04/1984</t>
  </si>
  <si>
    <t>00/00/0000</t>
  </si>
  <si>
    <t>0010</t>
  </si>
  <si>
    <t>LEGISLATIVE, JUDICIAL AND EXEC</t>
  </si>
  <si>
    <t>0808</t>
  </si>
  <si>
    <t>GENERAL GOVERNMENT</t>
  </si>
  <si>
    <t>07/11/2006</t>
  </si>
  <si>
    <t>0015</t>
  </si>
  <si>
    <t>ADD AGENCY TEST</t>
  </si>
  <si>
    <t>99/99/9999</t>
  </si>
  <si>
    <t>0020</t>
  </si>
  <si>
    <t>LEGISLATIVE</t>
  </si>
  <si>
    <t>0100</t>
  </si>
  <si>
    <t>LEGISLATURE</t>
  </si>
  <si>
    <t>0110</t>
  </si>
  <si>
    <t>SENATE</t>
  </si>
  <si>
    <t>06/26/1985</t>
  </si>
  <si>
    <t>0120</t>
  </si>
  <si>
    <t>ASSEMBLY</t>
  </si>
  <si>
    <t>0130</t>
  </si>
  <si>
    <t>LEGISLATIVE JOINT EXPENSES</t>
  </si>
  <si>
    <t>0150</t>
  </si>
  <si>
    <t>CONTRIB TO LEGIS RETIRE FUND</t>
  </si>
  <si>
    <t>0155</t>
  </si>
  <si>
    <t>AUDITOR GENERAL OFFICE</t>
  </si>
  <si>
    <t>0160</t>
  </si>
  <si>
    <t>LEGISLATIVE COUNSEL BUREAU</t>
  </si>
  <si>
    <t>0170</t>
  </si>
  <si>
    <t>CA LAW REVISION COMMISSION</t>
  </si>
  <si>
    <t>07/01/1985</t>
  </si>
  <si>
    <t>0180</t>
  </si>
  <si>
    <t>COMMISSION ON UNIFORM ST LAWS</t>
  </si>
  <si>
    <t>0200</t>
  </si>
  <si>
    <t>JUDICIAL</t>
  </si>
  <si>
    <t>0240</t>
  </si>
  <si>
    <t>CA JUDICAL CENTER LIBRARY</t>
  </si>
  <si>
    <t>08/18/2000</t>
  </si>
  <si>
    <t>0250</t>
  </si>
  <si>
    <t>JUDICIARY</t>
  </si>
  <si>
    <t>0260</t>
  </si>
  <si>
    <t>SUPREME COURT</t>
  </si>
  <si>
    <t>0270</t>
  </si>
  <si>
    <t>JUDICIAL COUNCIL</t>
  </si>
  <si>
    <t>0280</t>
  </si>
  <si>
    <t>COMM ON JUDICIAL PERFORMANCE</t>
  </si>
  <si>
    <t>0290</t>
  </si>
  <si>
    <t>HABEAS RESOURCE CENTER</t>
  </si>
  <si>
    <t>07/23/1999</t>
  </si>
  <si>
    <t>0300</t>
  </si>
  <si>
    <t>DISTRICT COURTS OF APPEAL</t>
  </si>
  <si>
    <t>04/05/1984</t>
  </si>
  <si>
    <t>0310</t>
  </si>
  <si>
    <t>FIRST DIST COURT OF APPEAL</t>
  </si>
  <si>
    <t>0320</t>
  </si>
  <si>
    <t>SECOND DIST COURT OF APPEAL</t>
  </si>
  <si>
    <t>0330</t>
  </si>
  <si>
    <t>THIRD DIST COURT OF APPEAL</t>
  </si>
  <si>
    <t>0340</t>
  </si>
  <si>
    <t>FOURTH DIST COURT OF APPEAL</t>
  </si>
  <si>
    <t>0350</t>
  </si>
  <si>
    <t>FIFTH DIST COURT OF APPEAL</t>
  </si>
  <si>
    <t>0360</t>
  </si>
  <si>
    <t>SIXTH DIST COURT OF APPEAL</t>
  </si>
  <si>
    <t>0390</t>
  </si>
  <si>
    <t>CONTRIB TO JUDGES RET FUND</t>
  </si>
  <si>
    <t>0420</t>
  </si>
  <si>
    <t>SAL OF SUPERIOR COURT JUDGES</t>
  </si>
  <si>
    <t>0440</t>
  </si>
  <si>
    <t>ST BLOCK GRANT FOR SUP CT JUDG</t>
  </si>
  <si>
    <t>0450</t>
  </si>
  <si>
    <t>ST. BLK GRANT TRIAL CT.FUNDING</t>
  </si>
  <si>
    <t>0460</t>
  </si>
  <si>
    <t>NAT CENTER FOR STATE COURTS</t>
  </si>
  <si>
    <t>0490</t>
  </si>
  <si>
    <t>EXECUTIVE</t>
  </si>
  <si>
    <t>0500</t>
  </si>
  <si>
    <t>GOVERNORS OFFICE</t>
  </si>
  <si>
    <t>0505</t>
  </si>
  <si>
    <t>OFFICE OF TECHNOLOGY</t>
  </si>
  <si>
    <t>GENERAL GOVERNMENT- DO NOT USE</t>
  </si>
  <si>
    <t>11/04/2016</t>
  </si>
  <si>
    <t>0509</t>
  </si>
  <si>
    <t>GOV OFC OF BUSINESS &amp; ECONOMIC</t>
  </si>
  <si>
    <t>08/06/2013</t>
  </si>
  <si>
    <t>0511</t>
  </si>
  <si>
    <t>SEC FOR GOVERNMENT OPERATIONS</t>
  </si>
  <si>
    <t>08/26/2014</t>
  </si>
  <si>
    <t>0515</t>
  </si>
  <si>
    <t>SEC FOR BUS-CONSUM-SERV &amp; HOUS</t>
  </si>
  <si>
    <t>0825</t>
  </si>
  <si>
    <t>BUS, CONSUMER SERV, HOUSING</t>
  </si>
  <si>
    <t>08/19/2016</t>
  </si>
  <si>
    <t>0521</t>
  </si>
  <si>
    <t>SECRETARY OF TRANSPORTATION AG</t>
  </si>
  <si>
    <t>0830</t>
  </si>
  <si>
    <t>TRANSPORTATION</t>
  </si>
  <si>
    <t>0530</t>
  </si>
  <si>
    <t>HEALTH AND WELFARE AGENCY</t>
  </si>
  <si>
    <t>0815</t>
  </si>
  <si>
    <t>HEALTH AND HUMAN SERVICES</t>
  </si>
  <si>
    <t>0531</t>
  </si>
  <si>
    <t>OFFICE OF SYSTEM INTEGRATION</t>
  </si>
  <si>
    <t>0540</t>
  </si>
  <si>
    <t>NATURAL RESOURCES AGENCY, SECY</t>
  </si>
  <si>
    <t>0820</t>
  </si>
  <si>
    <t>RESOURCES</t>
  </si>
  <si>
    <t>07/08/2016</t>
  </si>
  <si>
    <t>00/00/1999</t>
  </si>
  <si>
    <t>0550</t>
  </si>
  <si>
    <t>YOUTH &amp; ADULT CORRECTIONAL AG</t>
  </si>
  <si>
    <t>0835</t>
  </si>
  <si>
    <t>CORRECTIONS AND REHAB DONOTUSE</t>
  </si>
  <si>
    <t>0552</t>
  </si>
  <si>
    <t>OFFICE OF THE INSPECTOR GENERL</t>
  </si>
  <si>
    <t>0553</t>
  </si>
  <si>
    <t>OFFICE OF INSPECTOR GENERAL</t>
  </si>
  <si>
    <t>08/29/2001</t>
  </si>
  <si>
    <t>0555</t>
  </si>
  <si>
    <t>ENVIRONMENTAL PROTECTION, SECY</t>
  </si>
  <si>
    <t>0558</t>
  </si>
  <si>
    <t>SECTY CHILD DEV &amp; EDUCATION</t>
  </si>
  <si>
    <t>0810</t>
  </si>
  <si>
    <t>EDUCATION - DO NOT USE</t>
  </si>
  <si>
    <t>0559</t>
  </si>
  <si>
    <t>SEC-LABOR-AND-WORKFORCE-DEVLMT</t>
  </si>
  <si>
    <t>0560</t>
  </si>
  <si>
    <t>CITIZEN INIT &amp; VOLUNTARY ACT</t>
  </si>
  <si>
    <t>0565</t>
  </si>
  <si>
    <t>CA COMM INDUSTRIAL INNOVATION</t>
  </si>
  <si>
    <t>0570</t>
  </si>
  <si>
    <t>GOV COUNCIL ON WEL &amp; PHYS FIT</t>
  </si>
  <si>
    <t>0580</t>
  </si>
  <si>
    <t>OFFICE CA/MEXICO AFFAIRS</t>
  </si>
  <si>
    <t>0585</t>
  </si>
  <si>
    <t>CA STATE WORLD TRADE COMM</t>
  </si>
  <si>
    <t>0590</t>
  </si>
  <si>
    <t>SOUTHWEST BOARDER REG CONN</t>
  </si>
  <si>
    <t>01/01/1984</t>
  </si>
  <si>
    <t>0630</t>
  </si>
  <si>
    <t>OFC/SP HEALTH CARE NEGOTIATNS</t>
  </si>
  <si>
    <t>0650</t>
  </si>
  <si>
    <t>OFFICE OF PLANNING &amp; RESEARCH</t>
  </si>
  <si>
    <t>0660</t>
  </si>
  <si>
    <t>DEPT. OF ECONOMIC OPPORTUNITY</t>
  </si>
  <si>
    <t>0670</t>
  </si>
  <si>
    <t>OFFICE LONG-ERM CARE</t>
  </si>
  <si>
    <t>06/28/1984</t>
  </si>
  <si>
    <t>0690</t>
  </si>
  <si>
    <t>CA EMERGENCY MANAGEMENT AGENCY</t>
  </si>
  <si>
    <t>09/17/2009</t>
  </si>
  <si>
    <t>0695</t>
  </si>
  <si>
    <t>NATURAL DISASTER ASSISTANCE</t>
  </si>
  <si>
    <t>06/28/1990</t>
  </si>
  <si>
    <t>0697</t>
  </si>
  <si>
    <t>NORTHRIDGE EARTHQUAKE</t>
  </si>
  <si>
    <t>07/30/1997</t>
  </si>
  <si>
    <t>0720</t>
  </si>
  <si>
    <t>GOVERNORS PORTRAIT</t>
  </si>
  <si>
    <t>0730</t>
  </si>
  <si>
    <t>REG OF GOV ELECT &amp; OUTGO GOV</t>
  </si>
  <si>
    <t>0740</t>
  </si>
  <si>
    <t>EXECUTIVE/CONSTITUTIONAL OFF</t>
  </si>
  <si>
    <t>0750</t>
  </si>
  <si>
    <t>OFFICE OF LIEUTENANT GOVERNOR</t>
  </si>
  <si>
    <t>0780</t>
  </si>
  <si>
    <t>RURAL YOUTH EMPLOYMENT COMM</t>
  </si>
  <si>
    <t>DEPARTMENT OF JUSTICE</t>
  </si>
  <si>
    <t>OJ HAWKINS DATA CENTER</t>
  </si>
  <si>
    <t>0840</t>
  </si>
  <si>
    <t>STATE CONTROLLER</t>
  </si>
  <si>
    <t>0841</t>
  </si>
  <si>
    <t>SCO STATEWIDE INFO TECH PROJ</t>
  </si>
  <si>
    <t>0845</t>
  </si>
  <si>
    <t>DEPARTMENT OF INSURANCE</t>
  </si>
  <si>
    <t>10/24/1995</t>
  </si>
  <si>
    <t>0850</t>
  </si>
  <si>
    <t>CAL STATE LOTTERY COMMISSION</t>
  </si>
  <si>
    <t>0855</t>
  </si>
  <si>
    <t>GAMBLING CONTROL COMMISSION</t>
  </si>
  <si>
    <t>0860</t>
  </si>
  <si>
    <t>STATE BOARD OF EQUALIZATION</t>
  </si>
  <si>
    <t>0870</t>
  </si>
  <si>
    <t>OFFICE OF TAX APPEALS</t>
  </si>
  <si>
    <t>08/06/2018</t>
  </si>
  <si>
    <t>0890</t>
  </si>
  <si>
    <t>SECRETARY OF STATE</t>
  </si>
  <si>
    <t>0911</t>
  </si>
  <si>
    <t>CITIZENS REDISTRICTING COMM</t>
  </si>
  <si>
    <t>08/25/2010</t>
  </si>
  <si>
    <t>0950</t>
  </si>
  <si>
    <t>STATE TREASURER</t>
  </si>
  <si>
    <t>04/18/1988</t>
  </si>
  <si>
    <t>0953</t>
  </si>
  <si>
    <t>LOCAL AGY INDEBTEDNSS LOAN PGM</t>
  </si>
  <si>
    <t>0954</t>
  </si>
  <si>
    <t>SCHOLARSHARE INVESTMENT BOARD</t>
  </si>
  <si>
    <t>EDUCATION</t>
  </si>
  <si>
    <t>0955</t>
  </si>
  <si>
    <t>CALIF REVENUE BOND FINAN AU</t>
  </si>
  <si>
    <t>0956</t>
  </si>
  <si>
    <t>DEBT ADVISORY COMMISSION</t>
  </si>
  <si>
    <t>0959</t>
  </si>
  <si>
    <t>CA DEBT LIMIT ALLOCATN COMMITE</t>
  </si>
  <si>
    <t>0960</t>
  </si>
  <si>
    <t>LOCAL AGCY INDEBTEDNESS LN PG</t>
  </si>
  <si>
    <t>0962</t>
  </si>
  <si>
    <t>CAL RAIL PASSENGER FIN COMM</t>
  </si>
  <si>
    <t>0964</t>
  </si>
  <si>
    <t>CA TRANSPORTATION FINANCE AUTH</t>
  </si>
  <si>
    <t>0965</t>
  </si>
  <si>
    <t>CA INDUSTRL DEV FIN ADVRY COMM</t>
  </si>
  <si>
    <t>0968</t>
  </si>
  <si>
    <t>MORTGAGE BOND ALLOC COMMITTEE</t>
  </si>
  <si>
    <t>0970</t>
  </si>
  <si>
    <t>0971</t>
  </si>
  <si>
    <t>CA ALT ENERGY SOURCE FIN AUTHY</t>
  </si>
  <si>
    <t>0974</t>
  </si>
  <si>
    <t>POLLUTION CONTRL FINANCNG AUTH</t>
  </si>
  <si>
    <t>0975</t>
  </si>
  <si>
    <t>L.A. STATE BLDG AUTHORITY</t>
  </si>
  <si>
    <t>0976</t>
  </si>
  <si>
    <t>CAPITOL AREA DEVELOPMENT AUTH</t>
  </si>
  <si>
    <t>0977</t>
  </si>
  <si>
    <t>CA HEALTH FACILITIES FIN AUTH</t>
  </si>
  <si>
    <t>0978</t>
  </si>
  <si>
    <t>S.F. STATE BLDG AUTHORITY</t>
  </si>
  <si>
    <t>0979</t>
  </si>
  <si>
    <t>OAKLAND JOINT POWERS AUTHORITY</t>
  </si>
  <si>
    <t>0980</t>
  </si>
  <si>
    <t>0981</t>
  </si>
  <si>
    <t>CALIFORNIA ABLE ACT BOARD</t>
  </si>
  <si>
    <t>08/10/2017</t>
  </si>
  <si>
    <t>0983</t>
  </si>
  <si>
    <t>CA URBN WTRFRNT AREA RES FIN</t>
  </si>
  <si>
    <t>0984</t>
  </si>
  <si>
    <t>SECURE CHOICE RETIRE SAVINGS I</t>
  </si>
  <si>
    <t>09/29/2014</t>
  </si>
  <si>
    <t>0985</t>
  </si>
  <si>
    <t>CA SCHOOL FINANCE AUTHORITY</t>
  </si>
  <si>
    <t>0986</t>
  </si>
  <si>
    <t>CAL STUDENT LOAN AUTHORITY</t>
  </si>
  <si>
    <t>0989</t>
  </si>
  <si>
    <t>CAL EDUC FACILITIES AUTHORITY</t>
  </si>
  <si>
    <t>0992</t>
  </si>
  <si>
    <t>HAZARD SUB CLEANUP FIN AUTH</t>
  </si>
  <si>
    <t>0994</t>
  </si>
  <si>
    <t>CA.COMM.TO PROMOTE SELF-ESTEEM</t>
  </si>
  <si>
    <t>1000</t>
  </si>
  <si>
    <t>STATE AND CONSUMER SERVICES</t>
  </si>
  <si>
    <t>1045</t>
  </si>
  <si>
    <t>CANNABIS CONTROL APPEALS PANEL</t>
  </si>
  <si>
    <t>1108</t>
  </si>
  <si>
    <t>CALIFORNIA AEROSPACE COMM.</t>
  </si>
  <si>
    <t>1110</t>
  </si>
  <si>
    <t>DEPT OF CONSUMER AFFAIRS</t>
  </si>
  <si>
    <t>1111</t>
  </si>
  <si>
    <t>1115</t>
  </si>
  <si>
    <t>DEPARTMENT OF CANNABIS CONTROL</t>
  </si>
  <si>
    <t>07/14/2023</t>
  </si>
  <si>
    <t>1120</t>
  </si>
  <si>
    <t>BOARD OF ACCOUNTANCY</t>
  </si>
  <si>
    <t>1130</t>
  </si>
  <si>
    <t>BD OF ARCHITECTURAL EXAMINERS</t>
  </si>
  <si>
    <t>1140</t>
  </si>
  <si>
    <t>STATE ATHLETIC COMMISSION</t>
  </si>
  <si>
    <t>1150</t>
  </si>
  <si>
    <t>BUREAU OF AUTOMOTIVE REPAIR</t>
  </si>
  <si>
    <t>1160</t>
  </si>
  <si>
    <t>BOARD OF BARBER EXAMINERS</t>
  </si>
  <si>
    <t>1165</t>
  </si>
  <si>
    <t>BD OF BARBERING &amp; COSMETOLOGY</t>
  </si>
  <si>
    <t>1170</t>
  </si>
  <si>
    <t>BD OF BEHAVIORAL SCIENCE EXAM</t>
  </si>
  <si>
    <t>1180</t>
  </si>
  <si>
    <t>CEMETERY BOARD</t>
  </si>
  <si>
    <t>1190</t>
  </si>
  <si>
    <t>BUR COLLECTION/INVEST SERVICE</t>
  </si>
  <si>
    <t>1200</t>
  </si>
  <si>
    <t>BUREAU OF COLLECTION AGENCIES</t>
  </si>
  <si>
    <t>1210</t>
  </si>
  <si>
    <t>BUREAU OF PRIVATE INVEST &amp; ADJ</t>
  </si>
  <si>
    <t>1220</t>
  </si>
  <si>
    <t>ST BD OF REGIS CONSTR INSP</t>
  </si>
  <si>
    <t>1230</t>
  </si>
  <si>
    <t>CONTRACTORS LICENSE BOARD</t>
  </si>
  <si>
    <t>1240</t>
  </si>
  <si>
    <t>BOARD OF COSMETOLOGY</t>
  </si>
  <si>
    <t>1250</t>
  </si>
  <si>
    <t>BOARD OF DENTAL EXAMINERS</t>
  </si>
  <si>
    <t>10/28/2016</t>
  </si>
  <si>
    <t>1260</t>
  </si>
  <si>
    <t>BOARD OF DENTISTRY</t>
  </si>
  <si>
    <t>1270</t>
  </si>
  <si>
    <t>BOARD OF DENTAL AUXILIARIES</t>
  </si>
  <si>
    <t>1280</t>
  </si>
  <si>
    <t>BU OF ELECTRON &amp; APPL REPAIR</t>
  </si>
  <si>
    <t>1300</t>
  </si>
  <si>
    <t>BUREAU OF PERSONNEL SERVICES</t>
  </si>
  <si>
    <t>1310</t>
  </si>
  <si>
    <t>NURSES REGISTRY</t>
  </si>
  <si>
    <t>1330</t>
  </si>
  <si>
    <t>BD OF FUNERAL DIR &amp; EMBALMERS</t>
  </si>
  <si>
    <t>1340</t>
  </si>
  <si>
    <t>BD OF REGIS FOR GEOLOGISTS</t>
  </si>
  <si>
    <t>1350</t>
  </si>
  <si>
    <t>BD OF GUIDE DOGS FOR THE BLIND</t>
  </si>
  <si>
    <t>1360</t>
  </si>
  <si>
    <t>BUREAU OF HOME FURNISHING</t>
  </si>
  <si>
    <t>1370</t>
  </si>
  <si>
    <t>BD OF LANDSCAPE ARCHITECTS</t>
  </si>
  <si>
    <t>1380</t>
  </si>
  <si>
    <t>MEDICAL QUALITY ASSURANCE</t>
  </si>
  <si>
    <t>11/03/2016</t>
  </si>
  <si>
    <t>1390</t>
  </si>
  <si>
    <t>BD OF MED QUALITY ASSURANCE</t>
  </si>
  <si>
    <t>1400</t>
  </si>
  <si>
    <t>ACUPUNCTURE ADVIS COMMITTEE</t>
  </si>
  <si>
    <t>1410</t>
  </si>
  <si>
    <t>BD-MED EXAM-HEARING AID DISP</t>
  </si>
  <si>
    <t>1420</t>
  </si>
  <si>
    <t>PHYSICAL THERAPY EXAM COMM</t>
  </si>
  <si>
    <t>1430</t>
  </si>
  <si>
    <t>BD OF REGIS PHYS ASST EX COMM</t>
  </si>
  <si>
    <t>1440</t>
  </si>
  <si>
    <t>PODIATRY EXAMINING COMMITTEE</t>
  </si>
  <si>
    <t>1450</t>
  </si>
  <si>
    <t>PSYCHOLOGY EXAMINING COMMITTEE</t>
  </si>
  <si>
    <t>1455</t>
  </si>
  <si>
    <t>RESPIRATORY CARE EXAM COMITE</t>
  </si>
  <si>
    <t>1460</t>
  </si>
  <si>
    <t>BD OF M Q ASSURSP PATH AUDIO</t>
  </si>
  <si>
    <t>1470</t>
  </si>
  <si>
    <t>BD OF NURSING HOME ADMIN</t>
  </si>
  <si>
    <t>1475</t>
  </si>
  <si>
    <t>BD OF OCCUPATIONAL THERAPY</t>
  </si>
  <si>
    <t>1480</t>
  </si>
  <si>
    <t>BOARD OF OPTOMETRY</t>
  </si>
  <si>
    <t>1485</t>
  </si>
  <si>
    <t>OSTEOPATHIC-MEDICAL-OF CA</t>
  </si>
  <si>
    <t>1490</t>
  </si>
  <si>
    <t>BOARD OF PHARMACY</t>
  </si>
  <si>
    <t>1500</t>
  </si>
  <si>
    <t>BD OF REG-PROFFESSIONAL ENGRS</t>
  </si>
  <si>
    <t>1510</t>
  </si>
  <si>
    <t>BD OF REGISTERED NURSING</t>
  </si>
  <si>
    <t>1520</t>
  </si>
  <si>
    <t>CERT SHORTHAND REPORTERS BD</t>
  </si>
  <si>
    <t>1530</t>
  </si>
  <si>
    <t>STRUCTURAL PEST CONTROL BOARD</t>
  </si>
  <si>
    <t>1540</t>
  </si>
  <si>
    <t>TAX PREPARERS' PROGRAM</t>
  </si>
  <si>
    <t>1550</t>
  </si>
  <si>
    <t>VETERINARY MEDICINE</t>
  </si>
  <si>
    <t>1560</t>
  </si>
  <si>
    <t>VETERINARY MEDICINE EXAM BOARD</t>
  </si>
  <si>
    <t>1570</t>
  </si>
  <si>
    <t>ANIMAL HEALTH TECH EXAM COMM</t>
  </si>
  <si>
    <t>1580</t>
  </si>
  <si>
    <t>BD OF VOC NURS AND PSYCH TECH</t>
  </si>
  <si>
    <t>1590</t>
  </si>
  <si>
    <t>VOCATIONAL NURSE EXAM BOARD</t>
  </si>
  <si>
    <t>1600</t>
  </si>
  <si>
    <t>PSYCH TECH EXAMINING COMMITTEE</t>
  </si>
  <si>
    <t>1654</t>
  </si>
  <si>
    <t>1655</t>
  </si>
  <si>
    <t>DEPT OF CONSUMER AFF -ADM SEV</t>
  </si>
  <si>
    <t>1660</t>
  </si>
  <si>
    <t>DEPT CONSUMER AFF-INVESTIGATE</t>
  </si>
  <si>
    <t>1670</t>
  </si>
  <si>
    <t>DEPT CONSUMER AFF-ADMINISTN</t>
  </si>
  <si>
    <t>1680</t>
  </si>
  <si>
    <t>CONSUMER AFF-BLDG MAINT &amp; OP</t>
  </si>
  <si>
    <t>1690</t>
  </si>
  <si>
    <t>SIESMIC SAFETY COMMISSION</t>
  </si>
  <si>
    <t>1700</t>
  </si>
  <si>
    <t>DEPT FAIR EMPLOYMENT &amp; HOUSING</t>
  </si>
  <si>
    <t>1701</t>
  </si>
  <si>
    <t>BUSINESS OVERSIGHT</t>
  </si>
  <si>
    <t>1703</t>
  </si>
  <si>
    <t>CA PRIVACY PROTECTION AGENCY</t>
  </si>
  <si>
    <t>BUS CONSUMER SER HOUSING</t>
  </si>
  <si>
    <t>05/09/2022</t>
  </si>
  <si>
    <t>1705</t>
  </si>
  <si>
    <t>FAIR EMPLOY AND HOUSING COMM</t>
  </si>
  <si>
    <t>1750</t>
  </si>
  <si>
    <t>HORSE RACING BOARD</t>
  </si>
  <si>
    <t>1790</t>
  </si>
  <si>
    <t>OFFICE OF STATE ARCHITECT</t>
  </si>
  <si>
    <t>1800</t>
  </si>
  <si>
    <t>OFFICE OF STATE PRINTING</t>
  </si>
  <si>
    <t>1820</t>
  </si>
  <si>
    <t>OFFICE OF PUBLIC SCHOOL CONSTR</t>
  </si>
  <si>
    <t>1830</t>
  </si>
  <si>
    <t>STATE ALLOCATION BOARD</t>
  </si>
  <si>
    <t>1860</t>
  </si>
  <si>
    <t>INTERGOVT PERS ACT ADVIS COUNC</t>
  </si>
  <si>
    <t>1880</t>
  </si>
  <si>
    <t>STATE PERSONNEL BOARD</t>
  </si>
  <si>
    <t>2000</t>
  </si>
  <si>
    <t>BUSINESS, TRANSP AND HOUSING</t>
  </si>
  <si>
    <t>12/21/2016</t>
  </si>
  <si>
    <t>2010</t>
  </si>
  <si>
    <t>BUSINESS AND HOUSING</t>
  </si>
  <si>
    <t>2020</t>
  </si>
  <si>
    <t>2050</t>
  </si>
  <si>
    <t>BUS, TRANSP AND HSNG AGCY PROG</t>
  </si>
  <si>
    <t>2060</t>
  </si>
  <si>
    <t>SOLAR CAL OFFICE</t>
  </si>
  <si>
    <t>2070</t>
  </si>
  <si>
    <t>SOLAR BUSINESS OFFICE</t>
  </si>
  <si>
    <t>2080</t>
  </si>
  <si>
    <t>SOLAR AND ENERGY CONS MTG CORP</t>
  </si>
  <si>
    <t>2100</t>
  </si>
  <si>
    <t>DEPT OF ALCOHOLIC BEV CONTROL</t>
  </si>
  <si>
    <t>12/12/2016</t>
  </si>
  <si>
    <t>2120</t>
  </si>
  <si>
    <t>ALCOHOLIC BEV CTRL APPEALS BD</t>
  </si>
  <si>
    <t>2140</t>
  </si>
  <si>
    <t>STATE BANKING DEPARTMENT</t>
  </si>
  <si>
    <t>2150</t>
  </si>
  <si>
    <t>FINANCIAL INSTITUTIONS</t>
  </si>
  <si>
    <t>ADD BACK TO POST PY REVERSAL</t>
  </si>
  <si>
    <t>DELETE 16/17</t>
  </si>
  <si>
    <t>08/18/2016</t>
  </si>
  <si>
    <t>2180</t>
  </si>
  <si>
    <t>DEPART OF CORPORATIONS</t>
  </si>
  <si>
    <t>08/24/2016</t>
  </si>
  <si>
    <t>2190</t>
  </si>
  <si>
    <t>MAJOR MEDICAL INSURANCE BOARD</t>
  </si>
  <si>
    <t>2200</t>
  </si>
  <si>
    <t>DEPARTMENT OF COMMERCE</t>
  </si>
  <si>
    <t>2220</t>
  </si>
  <si>
    <t>OFFICE OF SMALL BUSINESS DEVEL</t>
  </si>
  <si>
    <t>2222</t>
  </si>
  <si>
    <t>ST ASST FD FOR ENTERPRISE</t>
  </si>
  <si>
    <t>2225</t>
  </si>
  <si>
    <t>UNITARY FUND PROGRAMS</t>
  </si>
  <si>
    <t>2230</t>
  </si>
  <si>
    <t>CA INDTRL DEV FINCL ADVRY COMM</t>
  </si>
  <si>
    <t>2235</t>
  </si>
  <si>
    <t>CA HOME LOAN MORTGAGE ASSN</t>
  </si>
  <si>
    <t>2240</t>
  </si>
  <si>
    <t>DEPT-HOUSING/COMMUNITY DEVEL</t>
  </si>
  <si>
    <t>2245</t>
  </si>
  <si>
    <t>CALIFORNIA HOUSING FINANCE AGY</t>
  </si>
  <si>
    <t>2265</t>
  </si>
  <si>
    <t>CALIFORNIA HOUSING INSURANCE</t>
  </si>
  <si>
    <t>2270</t>
  </si>
  <si>
    <t>2290</t>
  </si>
  <si>
    <t>2295</t>
  </si>
  <si>
    <t>INSURANCE ADVISORY OFFICE</t>
  </si>
  <si>
    <t>2320</t>
  </si>
  <si>
    <t>DEPARTMENT OF REAL ESTATE</t>
  </si>
  <si>
    <t>12/20/2018</t>
  </si>
  <si>
    <t>2340</t>
  </si>
  <si>
    <t>DEPARTMENT OF SAVINGS AND LOAN</t>
  </si>
  <si>
    <t>2400</t>
  </si>
  <si>
    <t>DEPT. OF MANAGED HEALTH CARE</t>
  </si>
  <si>
    <t>2500</t>
  </si>
  <si>
    <t>08/18/2017</t>
  </si>
  <si>
    <t>2600</t>
  </si>
  <si>
    <t>CA TRANSPORTATION COMM</t>
  </si>
  <si>
    <t>2640</t>
  </si>
  <si>
    <t>STATE TRANSIT ASSISTANCE</t>
  </si>
  <si>
    <t>2660</t>
  </si>
  <si>
    <t>DEPT OF TRANSPORTATION</t>
  </si>
  <si>
    <t>2665</t>
  </si>
  <si>
    <t>HIGH SPEED RAIL AUTHORITY</t>
  </si>
  <si>
    <t>2670</t>
  </si>
  <si>
    <t>BD OF PILOT COMMISSIONERS-SF</t>
  </si>
  <si>
    <t>08/03/2017</t>
  </si>
  <si>
    <t>2700</t>
  </si>
  <si>
    <t>OFFICE OF TRAFFIC SAFETY</t>
  </si>
  <si>
    <t>MERGED W/0521-ADD 4 PY ACCR RV</t>
  </si>
  <si>
    <t>09/28/2016</t>
  </si>
  <si>
    <t>2720</t>
  </si>
  <si>
    <t>DEPT OF CAL HIGHWAY PATROL</t>
  </si>
  <si>
    <t>2740</t>
  </si>
  <si>
    <t>DEPARTMENT OF MOTOR VEHICLES</t>
  </si>
  <si>
    <t>2780</t>
  </si>
  <si>
    <t>STEPHEN P TEALE DATA CENTER</t>
  </si>
  <si>
    <t>2900</t>
  </si>
  <si>
    <t>TRADE AND COMMERCE</t>
  </si>
  <si>
    <t>2920</t>
  </si>
  <si>
    <t>TECHNOLOGY TRADE &amp; COMMERCE AG</t>
  </si>
  <si>
    <t>3000</t>
  </si>
  <si>
    <t>NATURAL RESOURCES</t>
  </si>
  <si>
    <t>3100</t>
  </si>
  <si>
    <t>EXPOSITION PARK</t>
  </si>
  <si>
    <t>10/17/2018</t>
  </si>
  <si>
    <t>3105</t>
  </si>
  <si>
    <t>CALIFORNIA AFRO-AMERICAN MUSEU</t>
  </si>
  <si>
    <t>09/05/2014</t>
  </si>
  <si>
    <t>3110</t>
  </si>
  <si>
    <t>SPECIAL RESOURCES PROGRAMS</t>
  </si>
  <si>
    <t>3125</t>
  </si>
  <si>
    <t>CALIF TAHOE CONSERVANCY</t>
  </si>
  <si>
    <t>3130</t>
  </si>
  <si>
    <t>WATERWAYS MANAGEMENT PLANNING</t>
  </si>
  <si>
    <t>3140</t>
  </si>
  <si>
    <t>SEA GRANT PROGRAM</t>
  </si>
  <si>
    <t>3150</t>
  </si>
  <si>
    <t>CALIF TAHOE REGIONAL PLANNING</t>
  </si>
  <si>
    <t>3180</t>
  </si>
  <si>
    <t>GEOTHERMAL RESOURCES DEV PRGMS</t>
  </si>
  <si>
    <t>3210</t>
  </si>
  <si>
    <t>ENVIRONMENTAL PROTECTION PGM</t>
  </si>
  <si>
    <t>03/08/2001</t>
  </si>
  <si>
    <t>3300</t>
  </si>
  <si>
    <t>ST ASSIT FD-ENGY CA BUS/INDUS</t>
  </si>
  <si>
    <t>3310</t>
  </si>
  <si>
    <t>CA ALT ENERGY SOURCE FIN AUTH</t>
  </si>
  <si>
    <t>3320</t>
  </si>
  <si>
    <t>POLLUTN CONTL FINANCING AUTH</t>
  </si>
  <si>
    <t>3340</t>
  </si>
  <si>
    <t>CALIFORNIA CONSERVATION CORPS</t>
  </si>
  <si>
    <t>3355</t>
  </si>
  <si>
    <t>OFFICE OF ENERGY INFRA SAFETY</t>
  </si>
  <si>
    <t>3360</t>
  </si>
  <si>
    <t>ENERGY RES CONS AND DEV COMM</t>
  </si>
  <si>
    <t>3410</t>
  </si>
  <si>
    <t>HUMBOLDT BAY FUND</t>
  </si>
  <si>
    <t>07/21/1986</t>
  </si>
  <si>
    <t>3460</t>
  </si>
  <si>
    <t>COLORADO RIVER BOARD OF CALIF</t>
  </si>
  <si>
    <t>3480</t>
  </si>
  <si>
    <t>DEPARTMENT OF CONSERVATION</t>
  </si>
  <si>
    <t>3540</t>
  </si>
  <si>
    <t>DEPARTMENT OF FORESTRY</t>
  </si>
  <si>
    <t>3560</t>
  </si>
  <si>
    <t>STATE LANDS COMMISSION</t>
  </si>
  <si>
    <t>3580</t>
  </si>
  <si>
    <t>SEISMIC SAFETY COMMISSION</t>
  </si>
  <si>
    <t>3600</t>
  </si>
  <si>
    <t>DEPT OF FISH AND GAME</t>
  </si>
  <si>
    <t>3640</t>
  </si>
  <si>
    <t>WILDLIFE CONSERVATION BOARD</t>
  </si>
  <si>
    <t>3720</t>
  </si>
  <si>
    <t>CALIFORNIA COASTAL COMMISSION</t>
  </si>
  <si>
    <t>3760</t>
  </si>
  <si>
    <t>STATE COASTAL CONSERVANCY</t>
  </si>
  <si>
    <t>08/05/2016</t>
  </si>
  <si>
    <t>3780</t>
  </si>
  <si>
    <t>NATIVE AMERICAN HERITAGE COMM</t>
  </si>
  <si>
    <t>3790</t>
  </si>
  <si>
    <t>DEPT OF PARKS AND RECREATION</t>
  </si>
  <si>
    <t>3810</t>
  </si>
  <si>
    <t>SANTA MONICA MOUNTAINS CONSERV</t>
  </si>
  <si>
    <t>3820</t>
  </si>
  <si>
    <t>SF BAY CONSERVATION/DEVEL COMM</t>
  </si>
  <si>
    <t>3825</t>
  </si>
  <si>
    <t>SAN GABRIEL/LOWER LA RIVERS</t>
  </si>
  <si>
    <t>3830</t>
  </si>
  <si>
    <t>SAN JOAQUIN RIVER CONSUCY</t>
  </si>
  <si>
    <t>3835</t>
  </si>
  <si>
    <t>BALDWIN HILLS CONSERVANCY</t>
  </si>
  <si>
    <t>10/15/2002</t>
  </si>
  <si>
    <t>3840</t>
  </si>
  <si>
    <t>DELTA PROTECTION COMMISSION</t>
  </si>
  <si>
    <t>04/04/1994</t>
  </si>
  <si>
    <t>3845</t>
  </si>
  <si>
    <t>SAN DIEGO RIVE CONSERVANCY</t>
  </si>
  <si>
    <t>08/18/2004</t>
  </si>
  <si>
    <t>3850</t>
  </si>
  <si>
    <t>COACHELLA VALLEY MTS CONSV</t>
  </si>
  <si>
    <t>3855</t>
  </si>
  <si>
    <t>SIERRA NEVADA CONSERVANCY</t>
  </si>
  <si>
    <t>3860</t>
  </si>
  <si>
    <t>DEPARTMENT OF WATER RESOURCES</t>
  </si>
  <si>
    <t>3870</t>
  </si>
  <si>
    <t>CA BAY DELTA</t>
  </si>
  <si>
    <t>3875</t>
  </si>
  <si>
    <t>SAC-SAN JOAQUIN DELTA CONSERV</t>
  </si>
  <si>
    <t>3885</t>
  </si>
  <si>
    <t>DELTA STEWARDSHIP COUNCIL</t>
  </si>
  <si>
    <t>3900</t>
  </si>
  <si>
    <t>AIR RESOURCES BOARD</t>
  </si>
  <si>
    <t>06/23/1992</t>
  </si>
  <si>
    <t>3910</t>
  </si>
  <si>
    <t>CA INTEGRATED WASTE MANAGE. BD</t>
  </si>
  <si>
    <t>3930</t>
  </si>
  <si>
    <t>DEPT OF PESTICIDE REGULATION</t>
  </si>
  <si>
    <t>3940</t>
  </si>
  <si>
    <t>ST WATER RESOURCES CONTROL BD</t>
  </si>
  <si>
    <t>3945</t>
  </si>
  <si>
    <t>PYMT OF INTEREST ON PMIA LOANS</t>
  </si>
  <si>
    <t>10/23/1990</t>
  </si>
  <si>
    <t>3946</t>
  </si>
  <si>
    <t>GENERAL OBLIGATION BONDS</t>
  </si>
  <si>
    <t>3948</t>
  </si>
  <si>
    <t>STATE MANDATED LOCAL COSTS</t>
  </si>
  <si>
    <t>3949</t>
  </si>
  <si>
    <t>MISC ADJUSTMENTS</t>
  </si>
  <si>
    <t>3960</t>
  </si>
  <si>
    <t>DEPT OF TOXIC SUBSTANCES CTL</t>
  </si>
  <si>
    <t>3970</t>
  </si>
  <si>
    <t>RESOURCES RECYCLING RECOVERY</t>
  </si>
  <si>
    <t>3980</t>
  </si>
  <si>
    <t>OFFICE OF ENVIR HLTH HAZ ASS</t>
  </si>
  <si>
    <t>4000</t>
  </si>
  <si>
    <t>HEALTH AND WELFARE</t>
  </si>
  <si>
    <t>4100</t>
  </si>
  <si>
    <t>STATE COUNCIL-DEV DISABILITY</t>
  </si>
  <si>
    <t>4110</t>
  </si>
  <si>
    <t>AREA BOARD-DEV DISABILITY</t>
  </si>
  <si>
    <t>4120</t>
  </si>
  <si>
    <t>EMERGENCY MEDICAL SERVICE AUTH</t>
  </si>
  <si>
    <t>4130</t>
  </si>
  <si>
    <t>HLTH AND HUMAN SVCS AGY CTR</t>
  </si>
  <si>
    <t>4140</t>
  </si>
  <si>
    <t>OFFICE OF HEALTH PLAN &amp; DEV</t>
  </si>
  <si>
    <t>4150</t>
  </si>
  <si>
    <t>DEPT OF MANAGED HEALTH CARE</t>
  </si>
  <si>
    <t>RENUMBERED FROM 2400</t>
  </si>
  <si>
    <t>4170</t>
  </si>
  <si>
    <t>DEPARTMENT OF AGING</t>
  </si>
  <si>
    <t>4180</t>
  </si>
  <si>
    <t>COMMISSION ON AGING</t>
  </si>
  <si>
    <t>4185</t>
  </si>
  <si>
    <t>CALIFORNIA SENIOR LEGISLATURE</t>
  </si>
  <si>
    <t>4210</t>
  </si>
  <si>
    <t>GOV COUNCIL DRUG/ALCOHOL ABUSE</t>
  </si>
  <si>
    <t>4220</t>
  </si>
  <si>
    <t>GOV ADV COM CHILD DEVEL PROG</t>
  </si>
  <si>
    <t>4250</t>
  </si>
  <si>
    <t>CA. CHILDREN AND FAMILIES COMM</t>
  </si>
  <si>
    <t>4260</t>
  </si>
  <si>
    <t>DEPARTMENT OF HEALTH CARE SVCS</t>
  </si>
  <si>
    <t>4265</t>
  </si>
  <si>
    <t>DEPARTMENT OF PUBLIC HEALTH</t>
  </si>
  <si>
    <t>4270</t>
  </si>
  <si>
    <t>CAL MED ASSISTANCE COMMISSION</t>
  </si>
  <si>
    <t>4280</t>
  </si>
  <si>
    <t>MANAGED RISK MED INSUR BD.</t>
  </si>
  <si>
    <t>4300</t>
  </si>
  <si>
    <t>DEPT. DEVELOPMENTAL SVCS</t>
  </si>
  <si>
    <t>4310</t>
  </si>
  <si>
    <t>DO NOT USE AGENCY MERGED WITH</t>
  </si>
  <si>
    <t>09/07/2018</t>
  </si>
  <si>
    <t>4320</t>
  </si>
  <si>
    <t>STATE HOSPITALS</t>
  </si>
  <si>
    <t>4350</t>
  </si>
  <si>
    <t>4370</t>
  </si>
  <si>
    <t>4390</t>
  </si>
  <si>
    <t>4400</t>
  </si>
  <si>
    <t>4430</t>
  </si>
  <si>
    <t>4440</t>
  </si>
  <si>
    <t>DEPT. OF STATE HOSPITAL</t>
  </si>
  <si>
    <t>4450</t>
  </si>
  <si>
    <t>SACRAMENTO STATE HOSPITAL</t>
  </si>
  <si>
    <t>4460</t>
  </si>
  <si>
    <t>4470</t>
  </si>
  <si>
    <t>ATASCADERO STATE HOSPITAL</t>
  </si>
  <si>
    <t>4490</t>
  </si>
  <si>
    <t>METROPOLITAN STATE HOSPITAL</t>
  </si>
  <si>
    <t>4500</t>
  </si>
  <si>
    <t>NAPA STATE HOSPITAL</t>
  </si>
  <si>
    <t>4510</t>
  </si>
  <si>
    <t>PATTON STATE HOSPITAL</t>
  </si>
  <si>
    <t>4520</t>
  </si>
  <si>
    <t>STOCKTON STATE HOSPITAL-DMH</t>
  </si>
  <si>
    <t>4530</t>
  </si>
  <si>
    <t>VACAVILLE STATE HOSPITAL</t>
  </si>
  <si>
    <t>4540</t>
  </si>
  <si>
    <t>COALINGA STATE HOSPITAL</t>
  </si>
  <si>
    <t>4550</t>
  </si>
  <si>
    <t>SALINAS STATE HOSPITAL</t>
  </si>
  <si>
    <t>4560</t>
  </si>
  <si>
    <t>MENTAL HEALTH SVCS OVERSIGHT</t>
  </si>
  <si>
    <t>4700</t>
  </si>
  <si>
    <t>DEPT. COMMUNTY SVCS AND DEV</t>
  </si>
  <si>
    <t>4800</t>
  </si>
  <si>
    <t>CA. HLTH AND BENEFIT EXCHANGE</t>
  </si>
  <si>
    <t>5160</t>
  </si>
  <si>
    <t>DEPARTMENT OF REHABILITATION</t>
  </si>
  <si>
    <t>5165</t>
  </si>
  <si>
    <t>YOUTH AND COMMUNITY RESTORATIO</t>
  </si>
  <si>
    <t>09/09/2019</t>
  </si>
  <si>
    <t>5170</t>
  </si>
  <si>
    <t>ST INDPT LIVING COUNCIL</t>
  </si>
  <si>
    <t>5175</t>
  </si>
  <si>
    <t>DEPT OF CHILD SUPPORT SERVICE</t>
  </si>
  <si>
    <t>5180</t>
  </si>
  <si>
    <t>DEPT OF SOCIAL SERVICES</t>
  </si>
  <si>
    <t>5190</t>
  </si>
  <si>
    <t>CALIF HEALTH FACILITIES COMM</t>
  </si>
  <si>
    <t>5195</t>
  </si>
  <si>
    <t>STATE-LOCAL REALIGNMENT</t>
  </si>
  <si>
    <t>5196</t>
  </si>
  <si>
    <t>STATE-LOCAL REALIGNMENT,2011</t>
  </si>
  <si>
    <t>5210</t>
  </si>
  <si>
    <t>CORRECTIONS AND REHABILITATION</t>
  </si>
  <si>
    <t>5225</t>
  </si>
  <si>
    <t>DEPT OF CORRECTIONS &amp; REHAB</t>
  </si>
  <si>
    <t>5226</t>
  </si>
  <si>
    <t>CORRECTIONS &amp; REHAB HDQTRS</t>
  </si>
  <si>
    <t>5227</t>
  </si>
  <si>
    <t>STATE/COMMUNITY CORRECTIONS</t>
  </si>
  <si>
    <t>5228</t>
  </si>
  <si>
    <t>SAFE NGHBORHOODS &amp; SCHOOLS ACT</t>
  </si>
  <si>
    <t>5231</t>
  </si>
  <si>
    <t>CORRECTIONS &amp; REHAB CORCORAN</t>
  </si>
  <si>
    <t>5232</t>
  </si>
  <si>
    <t>CORRECTIONS &amp; REHAB EL CENTRO</t>
  </si>
  <si>
    <t>5233</t>
  </si>
  <si>
    <t>CORRECTIONS &amp; REHAB BAKERSFLD</t>
  </si>
  <si>
    <t>5234</t>
  </si>
  <si>
    <t>CORRECTIONS &amp; REHAB SACTO</t>
  </si>
  <si>
    <t>5236</t>
  </si>
  <si>
    <t>CORRECTIONS &amp; REHAB NO COAST</t>
  </si>
  <si>
    <t>5237</t>
  </si>
  <si>
    <t>CORRECTIONS &amp; REHAB CNTR COAS</t>
  </si>
  <si>
    <t>5238</t>
  </si>
  <si>
    <t>CORRECTIONS &amp; REHAB SO CAL</t>
  </si>
  <si>
    <t>5239</t>
  </si>
  <si>
    <t>DEPARTMENT OF CORRECTIONS</t>
  </si>
  <si>
    <t>5240</t>
  </si>
  <si>
    <t>DEPT OF CORRECTIONS-UNALLOC</t>
  </si>
  <si>
    <t>5241</t>
  </si>
  <si>
    <t>CORRECTIONS &amp; REHAB NO YOUTH</t>
  </si>
  <si>
    <t>5242</t>
  </si>
  <si>
    <t>CORRECTIONS &amp; REHAB SO YOUTH</t>
  </si>
  <si>
    <t>5250</t>
  </si>
  <si>
    <t>5260</t>
  </si>
  <si>
    <t>PAROLE &amp; COMMUNITY SVC DIV</t>
  </si>
  <si>
    <t>5280</t>
  </si>
  <si>
    <t>CORRECTIONAL INSTITUTIONS</t>
  </si>
  <si>
    <t>5281</t>
  </si>
  <si>
    <t>CORCORAN REGION</t>
  </si>
  <si>
    <t>5282</t>
  </si>
  <si>
    <t>EL CENTRO REGION</t>
  </si>
  <si>
    <t>5283</t>
  </si>
  <si>
    <t>BAKERSFIELD REGION</t>
  </si>
  <si>
    <t>5284</t>
  </si>
  <si>
    <t>SACRAMENTO REGION</t>
  </si>
  <si>
    <t>5285</t>
  </si>
  <si>
    <t>NORTH COAST REGION</t>
  </si>
  <si>
    <t>5286</t>
  </si>
  <si>
    <t>CENTRAL COAST REGION</t>
  </si>
  <si>
    <t>5287</t>
  </si>
  <si>
    <t>SOUTHERN CALIFORNIA REGION</t>
  </si>
  <si>
    <t>5288</t>
  </si>
  <si>
    <t>CENTRAL VALLEY REGION</t>
  </si>
  <si>
    <t>5290</t>
  </si>
  <si>
    <t>CALIF CORR CENTER SUSANVILLE</t>
  </si>
  <si>
    <t>5291</t>
  </si>
  <si>
    <t>CA ST PRISON-MADERA CO II</t>
  </si>
  <si>
    <t>5292</t>
  </si>
  <si>
    <t>CA ST PRISON-MONTEREY CO SOLII</t>
  </si>
  <si>
    <t>5295</t>
  </si>
  <si>
    <t>CA ST PRISON-LASSEN CO SUSANII</t>
  </si>
  <si>
    <t>5300</t>
  </si>
  <si>
    <t>CA CORRECTIONAL INSTITUTION</t>
  </si>
  <si>
    <t>5310</t>
  </si>
  <si>
    <t>CALIFORNIA INSTITUTION FOR MEN</t>
  </si>
  <si>
    <t>5320</t>
  </si>
  <si>
    <t>CALIF INSTITUTION FOR WOMEN</t>
  </si>
  <si>
    <t>5330</t>
  </si>
  <si>
    <t>CALIFORNIA MEDICAL FACILITY</t>
  </si>
  <si>
    <t>5335</t>
  </si>
  <si>
    <t>CA STATE PRISON-SOLANO COUNTY</t>
  </si>
  <si>
    <t>5340</t>
  </si>
  <si>
    <t>CALIFORNIA MENS COLONY</t>
  </si>
  <si>
    <t>5341</t>
  </si>
  <si>
    <t>CALIF ST PRISON, FRESNO CO</t>
  </si>
  <si>
    <t>5342</t>
  </si>
  <si>
    <t>CALIF ST PRISON, IMPERIAL CO</t>
  </si>
  <si>
    <t>5343</t>
  </si>
  <si>
    <t>CALIF RECEPTION CENTER, LA</t>
  </si>
  <si>
    <t>5344</t>
  </si>
  <si>
    <t>CA STATE PRISON, SACRAMENTO</t>
  </si>
  <si>
    <t>5349</t>
  </si>
  <si>
    <t>CORCORAN CENTER</t>
  </si>
  <si>
    <t>5350</t>
  </si>
  <si>
    <t>CALIF REHABILITATION CENTER</t>
  </si>
  <si>
    <t>5351</t>
  </si>
  <si>
    <t>CA STATE PRISON-AMADOR COUNTY</t>
  </si>
  <si>
    <t>5352</t>
  </si>
  <si>
    <t>CA STATE PRISON-KINGS COUNTY</t>
  </si>
  <si>
    <t>5353</t>
  </si>
  <si>
    <t>CA STATE PRISON- L.A. COUNTY</t>
  </si>
  <si>
    <t>5354</t>
  </si>
  <si>
    <t>CA STATE PRISON-RIVERSIDE CO.</t>
  </si>
  <si>
    <t>5355</t>
  </si>
  <si>
    <t>CALIF ST PRISON RIVERSIDE</t>
  </si>
  <si>
    <t>5356</t>
  </si>
  <si>
    <t>CA STATE PRISON-S/BERN COUNTY</t>
  </si>
  <si>
    <t>5357</t>
  </si>
  <si>
    <t>CA STATE PRISON-S/DIEGO CO.</t>
  </si>
  <si>
    <t>5358</t>
  </si>
  <si>
    <t>CA STATE PRISON - CORCORAN</t>
  </si>
  <si>
    <t>5359</t>
  </si>
  <si>
    <t>PRISON OF THE REDWOODS</t>
  </si>
  <si>
    <t>5361</t>
  </si>
  <si>
    <t>CA STATE PRISON, MADERA COUNTY</t>
  </si>
  <si>
    <t>5362</t>
  </si>
  <si>
    <t>CA ST PRISON, IMPERIAL COUNTY</t>
  </si>
  <si>
    <t>5363</t>
  </si>
  <si>
    <t>CA ST PRISON,WASCO,KERN COUNTY</t>
  </si>
  <si>
    <t>5364</t>
  </si>
  <si>
    <t>CA ST PRISON, DELANO, KERN CO.</t>
  </si>
  <si>
    <t>5365</t>
  </si>
  <si>
    <t>CA ST PRISON-KERN CO AT DELANO</t>
  </si>
  <si>
    <t>5370</t>
  </si>
  <si>
    <t>DEUEL VOCATIONAL INSTITUTION</t>
  </si>
  <si>
    <t>5380</t>
  </si>
  <si>
    <t>FOLSOM STATE PRISON</t>
  </si>
  <si>
    <t>5384</t>
  </si>
  <si>
    <t>NO. CA WOMEN'S FACILITY</t>
  </si>
  <si>
    <t>5388</t>
  </si>
  <si>
    <t>RICHARD A MCGEE TRAINING CTR</t>
  </si>
  <si>
    <t>5390</t>
  </si>
  <si>
    <t>SAN QUENTIN STATE PRISON</t>
  </si>
  <si>
    <t>5400</t>
  </si>
  <si>
    <t>SIERRA CONSERVATION CENTER</t>
  </si>
  <si>
    <t>5420</t>
  </si>
  <si>
    <t>PRISON INDUSTRY AUTHORITY</t>
  </si>
  <si>
    <t>5430</t>
  </si>
  <si>
    <t>BOARD OF CORRECTIONS</t>
  </si>
  <si>
    <t>5440</t>
  </si>
  <si>
    <t>BOARD OF PRISON TERMS</t>
  </si>
  <si>
    <t>5450</t>
  </si>
  <si>
    <t>YOUTHFUL OFFENDER PAROLE BOARD</t>
  </si>
  <si>
    <t>5459</t>
  </si>
  <si>
    <t>DEPT OF YOUTH AUTHORITY</t>
  </si>
  <si>
    <t>5460</t>
  </si>
  <si>
    <t>DEPT OF YOUTH AUTHORITY-UNALOC</t>
  </si>
  <si>
    <t>5465</t>
  </si>
  <si>
    <t>YOUTH AUTHTY-HEADQUARTERS REG</t>
  </si>
  <si>
    <t>5470</t>
  </si>
  <si>
    <t>DEPT OF THE YOUTH AUTHORITY</t>
  </si>
  <si>
    <t>5471</t>
  </si>
  <si>
    <t>NORTHERN SCHOOLS</t>
  </si>
  <si>
    <t>5472</t>
  </si>
  <si>
    <t>NORTHERN CAMPS</t>
  </si>
  <si>
    <t>5473</t>
  </si>
  <si>
    <t>YOUTH AUTHTY-NORTH REGION</t>
  </si>
  <si>
    <t>5474</t>
  </si>
  <si>
    <t>SOUTHERN YOUTH CONSERV CAMPS</t>
  </si>
  <si>
    <t>5480</t>
  </si>
  <si>
    <t>COMM. ON CORR PEACE OFFICERS'</t>
  </si>
  <si>
    <t>5490</t>
  </si>
  <si>
    <t>YOUTH AUTH CONSERVATION CAMPS</t>
  </si>
  <si>
    <t>5500</t>
  </si>
  <si>
    <t>NO CAL RECEPTION CENTER/CLINIC</t>
  </si>
  <si>
    <t>5510</t>
  </si>
  <si>
    <t>SOUTHERN RECEP CENTER/CLINIC</t>
  </si>
  <si>
    <t>5520</t>
  </si>
  <si>
    <t>EL PASO DE ROBLES SCHOOL</t>
  </si>
  <si>
    <t>5530</t>
  </si>
  <si>
    <t>FRED C NELLES SCHOOL FOR BOYS</t>
  </si>
  <si>
    <t>5580</t>
  </si>
  <si>
    <t>PRESTON SCHOOL OF INDUSTRY</t>
  </si>
  <si>
    <t>5590</t>
  </si>
  <si>
    <t>VENTURA SCHOOL</t>
  </si>
  <si>
    <t>5600</t>
  </si>
  <si>
    <t>YOUTH TRAINING SCHOOL</t>
  </si>
  <si>
    <t>5990</t>
  </si>
  <si>
    <t>FED IMMIGRATION-INCARCERATION</t>
  </si>
  <si>
    <t>5991</t>
  </si>
  <si>
    <t>VIOLENT OFFENDER</t>
  </si>
  <si>
    <t>6000</t>
  </si>
  <si>
    <t>6010</t>
  </si>
  <si>
    <t>K-12 EDUCATION</t>
  </si>
  <si>
    <t>6020</t>
  </si>
  <si>
    <t>HIGHER EDUCATION</t>
  </si>
  <si>
    <t>6050</t>
  </si>
  <si>
    <t>DEPARTMENT OF EDUCATION</t>
  </si>
  <si>
    <t>08/19/1986</t>
  </si>
  <si>
    <t>6100</t>
  </si>
  <si>
    <t>6110</t>
  </si>
  <si>
    <t>DEPT. OF EDUCATION HD QTRS</t>
  </si>
  <si>
    <t>6120</t>
  </si>
  <si>
    <t>STATE LIBRARY</t>
  </si>
  <si>
    <t>6125</t>
  </si>
  <si>
    <t>ED-AUDIT-APPLS</t>
  </si>
  <si>
    <t>08/15/2003</t>
  </si>
  <si>
    <t>6190</t>
  </si>
  <si>
    <t>SPECIAL SCHOOLS</t>
  </si>
  <si>
    <t>6200</t>
  </si>
  <si>
    <t>CALIF SCHOOL FOR THE BLIND</t>
  </si>
  <si>
    <t>6210</t>
  </si>
  <si>
    <t>DIAGN SCH-NEUR HND CHIL-NO CAL</t>
  </si>
  <si>
    <t>6220</t>
  </si>
  <si>
    <t>DIAGN SCH NEUR HND CHIL CT CA</t>
  </si>
  <si>
    <t>6230</t>
  </si>
  <si>
    <t>DIAGN SCH-NEUR HND CHIL-SO CAL</t>
  </si>
  <si>
    <t>6240</t>
  </si>
  <si>
    <t>SCHOOL FOR THE DEAF, FREMONT</t>
  </si>
  <si>
    <t>6250</t>
  </si>
  <si>
    <t>SCHOOL FOR THE DEAF,RIVERSIDE</t>
  </si>
  <si>
    <t>6255</t>
  </si>
  <si>
    <t>CALIF STATE SUMMER SCHOOL FOR</t>
  </si>
  <si>
    <t>6260</t>
  </si>
  <si>
    <t>DIAGNOSTIC CENTERS</t>
  </si>
  <si>
    <t>08/03/1998</t>
  </si>
  <si>
    <t>6300</t>
  </si>
  <si>
    <t>CONTRIB TO ST TEARCHR RET FUND</t>
  </si>
  <si>
    <t>6320</t>
  </si>
  <si>
    <t>CA ST COUNCIL ON VOCATNL EDUC</t>
  </si>
  <si>
    <t>6330</t>
  </si>
  <si>
    <t>CA CAREER RESOURCE NETWORK</t>
  </si>
  <si>
    <t>6350</t>
  </si>
  <si>
    <t>SCHOOL FACILITIES AID PROGRAM</t>
  </si>
  <si>
    <t>6360</t>
  </si>
  <si>
    <t>COMM TEACHER CREDENTIALING</t>
  </si>
  <si>
    <t>6380</t>
  </si>
  <si>
    <t>DEBT SERV ON PUB SCHL BLDG</t>
  </si>
  <si>
    <t>6420</t>
  </si>
  <si>
    <t>CA POSTSECONDARY EDUC COMM</t>
  </si>
  <si>
    <t>6425</t>
  </si>
  <si>
    <t>COMM REVIEW MASTR PLAN-HIGH ED</t>
  </si>
  <si>
    <t>6440</t>
  </si>
  <si>
    <t>UNIVERSITY OF CALIFORNIA</t>
  </si>
  <si>
    <t>6445</t>
  </si>
  <si>
    <t>CA INSTITUTE REGENERATIVE MED</t>
  </si>
  <si>
    <t>10/28/2005</t>
  </si>
  <si>
    <t>6600</t>
  </si>
  <si>
    <t>HASTINGS COLLEGE OF LAW</t>
  </si>
  <si>
    <t>6610</t>
  </si>
  <si>
    <t>TOTAL CALIF STATE UNIVERSITIES</t>
  </si>
  <si>
    <t>6620</t>
  </si>
  <si>
    <t>CSU STATE WIDE PROGRAMS</t>
  </si>
  <si>
    <t>6630</t>
  </si>
  <si>
    <t>CSU SYSTEM WIDE PROGRAMS</t>
  </si>
  <si>
    <t>6640</t>
  </si>
  <si>
    <t>CSU CAMPUSES</t>
  </si>
  <si>
    <t>6645</t>
  </si>
  <si>
    <t>CSU HLTH BENEFITS RETIRED ANNU</t>
  </si>
  <si>
    <t>6650</t>
  </si>
  <si>
    <t>CAL ST COLLEGE BAKERSFIELD</t>
  </si>
  <si>
    <t>6660</t>
  </si>
  <si>
    <t>CAL ST COLL SAN BERNARDINO</t>
  </si>
  <si>
    <t>6670</t>
  </si>
  <si>
    <t>CAL ST COLL STANISLAUS</t>
  </si>
  <si>
    <t>6680</t>
  </si>
  <si>
    <t>CAL ST UNIV CHICO</t>
  </si>
  <si>
    <t>6690</t>
  </si>
  <si>
    <t>CAL ST UNIV DOMINGUEZ HILLS</t>
  </si>
  <si>
    <t>6700</t>
  </si>
  <si>
    <t>CAL ST UNIV FRESNO</t>
  </si>
  <si>
    <t>6710</t>
  </si>
  <si>
    <t>CAL ST UNIV FULLERTON</t>
  </si>
  <si>
    <t>6720</t>
  </si>
  <si>
    <t>CAL ST UNIV EAST BAY</t>
  </si>
  <si>
    <t>6730</t>
  </si>
  <si>
    <t>HUMBOLDT STATE UNIVERSITY</t>
  </si>
  <si>
    <t>6740</t>
  </si>
  <si>
    <t>CAL ST UNIV LONG BEACH</t>
  </si>
  <si>
    <t>6750</t>
  </si>
  <si>
    <t>CAL ST UNIV LOS ANGELES</t>
  </si>
  <si>
    <t>6752</t>
  </si>
  <si>
    <t>CAL ST UNIV MARITIME ACADEMY</t>
  </si>
  <si>
    <t>6756</t>
  </si>
  <si>
    <t>CAL ST UNIV MONTEREY BAY</t>
  </si>
  <si>
    <t>6760</t>
  </si>
  <si>
    <t>CAL ST UNIV NORTHRIDGE</t>
  </si>
  <si>
    <t>6770</t>
  </si>
  <si>
    <t>CAL ST POLY UNIV POMONA</t>
  </si>
  <si>
    <t>6780</t>
  </si>
  <si>
    <t>CAL ST UNIV SACRAMENTO</t>
  </si>
  <si>
    <t>6790</t>
  </si>
  <si>
    <t>SAN DIEGO STATE UNIVERSITY</t>
  </si>
  <si>
    <t>6800</t>
  </si>
  <si>
    <t>SAN FRANCISCO STATE UNIVERSITY</t>
  </si>
  <si>
    <t>6810</t>
  </si>
  <si>
    <t>SAN JOSE STATE UNIVERSITY</t>
  </si>
  <si>
    <t>6820</t>
  </si>
  <si>
    <t>CAL POLY ST UNIVERSITY SLO</t>
  </si>
  <si>
    <t>6830</t>
  </si>
  <si>
    <t>SONOMA STATE UNIVERSITY</t>
  </si>
  <si>
    <t>6840</t>
  </si>
  <si>
    <t>CA STATE UNIV., SAN MARCOS</t>
  </si>
  <si>
    <t>6850</t>
  </si>
  <si>
    <t>CAL ST UNIV CHANNEL ISLANDS</t>
  </si>
  <si>
    <t>6860</t>
  </si>
  <si>
    <t>CALIFORNIA MARITIME ACADEMY</t>
  </si>
  <si>
    <t>6870</t>
  </si>
  <si>
    <t>BD OF GOVS-COMMUNITY COLLEGES</t>
  </si>
  <si>
    <t>6880</t>
  </si>
  <si>
    <t>COUNC.FOR PR.POSTSECOND.&amp;VO.ED</t>
  </si>
  <si>
    <t>6910</t>
  </si>
  <si>
    <t>AWARDS FOR INNOVATION HIGHR ED</t>
  </si>
  <si>
    <t>6980</t>
  </si>
  <si>
    <t>CA STUDENT AID COMMISSION</t>
  </si>
  <si>
    <t>7000</t>
  </si>
  <si>
    <t>LABOR AND WORKFORCE DEVELOPM</t>
  </si>
  <si>
    <t>7020</t>
  </si>
  <si>
    <t>LABOR &amp; WORKFORCE DVLPMNT, SEC</t>
  </si>
  <si>
    <t>7100</t>
  </si>
  <si>
    <t>EMPLOYMENT-DEVELOPMENT-DEPT</t>
  </si>
  <si>
    <t>7120</t>
  </si>
  <si>
    <t>CA WORKFORCE INVESTMENT BOARD</t>
  </si>
  <si>
    <t>7300</t>
  </si>
  <si>
    <t>AGRICULTURL-LABOR-RELATION-BD</t>
  </si>
  <si>
    <t>7320</t>
  </si>
  <si>
    <t>PUB EMPLOYMENT RELATIONS</t>
  </si>
  <si>
    <t>7350</t>
  </si>
  <si>
    <t>DEPT-OF-INDUSTRIAL-RELATIONS</t>
  </si>
  <si>
    <t>7501</t>
  </si>
  <si>
    <t>DEPT OF HUMAN RESOURCES</t>
  </si>
  <si>
    <t>7502</t>
  </si>
  <si>
    <t>DEPARTMENT OF TECHNOLOGY</t>
  </si>
  <si>
    <t>7503</t>
  </si>
  <si>
    <t>7600</t>
  </si>
  <si>
    <t>DEPT OF TAX &amp; FEE ADMINISTRATN</t>
  </si>
  <si>
    <t>7730</t>
  </si>
  <si>
    <t>FRANCHISE TAX BOARD</t>
  </si>
  <si>
    <t>7760</t>
  </si>
  <si>
    <t>DEPARTMENT OF GENERAL SERVICES</t>
  </si>
  <si>
    <t>7870</t>
  </si>
  <si>
    <t>CA VICTIM COMP/GOVT CLMS BD</t>
  </si>
  <si>
    <t>7900</t>
  </si>
  <si>
    <t>PUBLIC EMPLOYEES RETIREMENT SY</t>
  </si>
  <si>
    <t>7910</t>
  </si>
  <si>
    <t>OFFICE OF ADMINISTRATIVE LAW</t>
  </si>
  <si>
    <t>7920</t>
  </si>
  <si>
    <t>TEACHERS RETIREMENT SYSTEM</t>
  </si>
  <si>
    <t>8000</t>
  </si>
  <si>
    <t>OTHER GOVERNMENTAL UNITS</t>
  </si>
  <si>
    <t>8010</t>
  </si>
  <si>
    <t>CIVIL/CRIMINAL JUSTICE</t>
  </si>
  <si>
    <t>8100</t>
  </si>
  <si>
    <t>OFFICE OF CRIMINAL JUST PLAN</t>
  </si>
  <si>
    <t>8103</t>
  </si>
  <si>
    <t>BD OF VICTIM'S ASSISTANCE</t>
  </si>
  <si>
    <t>8105</t>
  </si>
  <si>
    <t>COMM FOR REVISION OF JUVENILE</t>
  </si>
  <si>
    <t>09/14/2006</t>
  </si>
  <si>
    <t>8120</t>
  </si>
  <si>
    <t>COMM ON PEACE OFF STD &amp; TRNG</t>
  </si>
  <si>
    <t>8140</t>
  </si>
  <si>
    <t>OFFICE OF STATE PUBLIC DEF</t>
  </si>
  <si>
    <t>8160</t>
  </si>
  <si>
    <t>ASST TO CO FOR DEF OF INDIGENT</t>
  </si>
  <si>
    <t>8170</t>
  </si>
  <si>
    <t>SUBV FOR GRDSHP/CONSHP PROCEED</t>
  </si>
  <si>
    <t>8180</t>
  </si>
  <si>
    <t>PAY TO CO FOR COSTS OF HOM TRI</t>
  </si>
  <si>
    <t>8190</t>
  </si>
  <si>
    <t>ADMIN AND PAY OF TORT LIAB CLM</t>
  </si>
  <si>
    <t>8200</t>
  </si>
  <si>
    <t>CA COMM FOR ECONOMIC DEV</t>
  </si>
  <si>
    <t>8225</t>
  </si>
  <si>
    <t>CAL ENTERTAINMENT COMMISSION</t>
  </si>
  <si>
    <t>8255</t>
  </si>
  <si>
    <t>CAL BICENTENNIAL COMMISSION</t>
  </si>
  <si>
    <t>8260</t>
  </si>
  <si>
    <t>ARTS COUNCIL</t>
  </si>
  <si>
    <t>8280</t>
  </si>
  <si>
    <t>8290</t>
  </si>
  <si>
    <t>CALIF PUBLIC BROADCASTING COMM</t>
  </si>
  <si>
    <t>8300</t>
  </si>
  <si>
    <t>AGRICULTURAL LABOR RELATNS BD</t>
  </si>
  <si>
    <t>8350</t>
  </si>
  <si>
    <t>DEPT OF INDUSTRIAL RELATIONS</t>
  </si>
  <si>
    <t>8360</t>
  </si>
  <si>
    <t>INDUSTRIAL RELUNPAID WAGE FD</t>
  </si>
  <si>
    <t>8370</t>
  </si>
  <si>
    <t>UNINSURED EMPLOYERS FD</t>
  </si>
  <si>
    <t>8385</t>
  </si>
  <si>
    <t>CA CITIZEN COMPENSATION COMM</t>
  </si>
  <si>
    <t>8420</t>
  </si>
  <si>
    <t>WORKERS COMPENSATION BENEFITS</t>
  </si>
  <si>
    <t>8430</t>
  </si>
  <si>
    <t>COMPENSATION INSURANCE FUND</t>
  </si>
  <si>
    <t>8450</t>
  </si>
  <si>
    <t>SUBSEQUENT INJURIES</t>
  </si>
  <si>
    <t>8460</t>
  </si>
  <si>
    <t>DISASTER SERVICE WORKERS</t>
  </si>
  <si>
    <t>8510</t>
  </si>
  <si>
    <t>BOARD OF OSTEOPATHIC EXAMINERS</t>
  </si>
  <si>
    <t>8530</t>
  </si>
  <si>
    <t>8540</t>
  </si>
  <si>
    <t>CAL AUCTIONEER COMMISSION</t>
  </si>
  <si>
    <t>8560</t>
  </si>
  <si>
    <t>CALIF EXPOSITION AND FAIRS</t>
  </si>
  <si>
    <t>8570</t>
  </si>
  <si>
    <t>DEPT OF FOOD AND AGRICULTURE</t>
  </si>
  <si>
    <t>8590</t>
  </si>
  <si>
    <t>FINANCIAL ASSIST TO LOCAL FAIR</t>
  </si>
  <si>
    <t>8600</t>
  </si>
  <si>
    <t>COUNTY FAIRS</t>
  </si>
  <si>
    <t>8610</t>
  </si>
  <si>
    <t>DISTRICT AGRICULTURAL ASSNS</t>
  </si>
  <si>
    <t>8620</t>
  </si>
  <si>
    <t>FAIR POLITICAL PRACTICES COMM</t>
  </si>
  <si>
    <t>8640</t>
  </si>
  <si>
    <t>POLITICAL REFORM ACT OF 1974</t>
  </si>
  <si>
    <t>8655</t>
  </si>
  <si>
    <t>INDEP.CITIZENS REDIST.COMM.</t>
  </si>
  <si>
    <t>04/26/1991</t>
  </si>
  <si>
    <t>8660</t>
  </si>
  <si>
    <t>PUBLIC UTILITIES COMMISSION</t>
  </si>
  <si>
    <t>8665</t>
  </si>
  <si>
    <t>CONSUMER POWER &amp; CONSERVN</t>
  </si>
  <si>
    <t>10/25/2002</t>
  </si>
  <si>
    <t>8680</t>
  </si>
  <si>
    <t>STATE BAR OF CALIFORNIA</t>
  </si>
  <si>
    <t>8690</t>
  </si>
  <si>
    <t>SEISMIC COMMISSION</t>
  </si>
  <si>
    <t>8700</t>
  </si>
  <si>
    <t>BOARD OF CONTROL</t>
  </si>
  <si>
    <t>8720</t>
  </si>
  <si>
    <t>INDEMNIFICATN OF PVT CITIZENS</t>
  </si>
  <si>
    <t>8730</t>
  </si>
  <si>
    <t>COMMISSION ON STATE FINANCE</t>
  </si>
  <si>
    <t>8740</t>
  </si>
  <si>
    <t>CALIF INFORMATION SYS IMPL COM</t>
  </si>
  <si>
    <t>8750</t>
  </si>
  <si>
    <t>COMMISSION ON LOCAL GOVERANCE</t>
  </si>
  <si>
    <t>08/07/1998</t>
  </si>
  <si>
    <t>8760</t>
  </si>
  <si>
    <t>COMMISSION OF THE CALIFORNIAS</t>
  </si>
  <si>
    <t>8770</t>
  </si>
  <si>
    <t>ELECTRICITY OVERSIGH BOARD</t>
  </si>
  <si>
    <t>8780</t>
  </si>
  <si>
    <t>COMM ON CAL GOVT ORG &amp; ECONOMY</t>
  </si>
  <si>
    <t>8790</t>
  </si>
  <si>
    <t>DISABILITY ACCESS COMMISSION</t>
  </si>
  <si>
    <t>8800</t>
  </si>
  <si>
    <t>MEMBERSHIP/COUNCIL/STATE GOVT</t>
  </si>
  <si>
    <t>8810</t>
  </si>
  <si>
    <t>RETAIL CREDIT ADVISORY COMM</t>
  </si>
  <si>
    <t>8820</t>
  </si>
  <si>
    <t>COMMISSION ON STATUS OF WOMEN</t>
  </si>
  <si>
    <t>8825</t>
  </si>
  <si>
    <t>ASIAN/PACIFIC ISLANDER AMER AF</t>
  </si>
  <si>
    <t>8830</t>
  </si>
  <si>
    <t>CAL LAW REVISION COMMISSION</t>
  </si>
  <si>
    <t>8850</t>
  </si>
  <si>
    <t>PUBLIC WORKS BOARD</t>
  </si>
  <si>
    <t>8855</t>
  </si>
  <si>
    <t>BUREAU OF STATE AUDITS</t>
  </si>
  <si>
    <t>8860</t>
  </si>
  <si>
    <t>DEPT OF FINANCE</t>
  </si>
  <si>
    <t>8870</t>
  </si>
  <si>
    <t>DEPT OF FINANCE - OPERATIONS</t>
  </si>
  <si>
    <t>8880</t>
  </si>
  <si>
    <t>FINANCIAL INFO SYSTEM FOR CA</t>
  </si>
  <si>
    <t>8882</t>
  </si>
  <si>
    <t>CALIF CONSTITUTION REVISION CO</t>
  </si>
  <si>
    <t>12/28/1994</t>
  </si>
  <si>
    <t>8885</t>
  </si>
  <si>
    <t>COMM ON STATE MANDATES</t>
  </si>
  <si>
    <t>8915</t>
  </si>
  <si>
    <t>8940</t>
  </si>
  <si>
    <t>MILITARY DEPARTMENT</t>
  </si>
  <si>
    <t>8950</t>
  </si>
  <si>
    <t>DEPT OF VETERANS AFFAIRS</t>
  </si>
  <si>
    <t>8955</t>
  </si>
  <si>
    <t>8960</t>
  </si>
  <si>
    <t>VETS HOME - YOUNTVILLE</t>
  </si>
  <si>
    <t>8965</t>
  </si>
  <si>
    <t>VETS HOME - BARSTOW</t>
  </si>
  <si>
    <t>8966</t>
  </si>
  <si>
    <t>VETERAN'S HOME OF CA-CHULA VIS</t>
  </si>
  <si>
    <t>8967</t>
  </si>
  <si>
    <t>VETERANS HOME OF CA-GLAVC</t>
  </si>
  <si>
    <t>8970</t>
  </si>
  <si>
    <t>VIETNAM VETS MEMORIAL COMM</t>
  </si>
  <si>
    <t>8975</t>
  </si>
  <si>
    <t>VETERANS MEMORIAL COMMISSION</t>
  </si>
  <si>
    <t>9010</t>
  </si>
  <si>
    <t>TAX RELIEF</t>
  </si>
  <si>
    <t>9020</t>
  </si>
  <si>
    <t>REVENUE DISTRIBUTION</t>
  </si>
  <si>
    <t>DEBT SERVICE</t>
  </si>
  <si>
    <t>9035</t>
  </si>
  <si>
    <t>STATEWIDE DISTRIBUTED COSTS</t>
  </si>
  <si>
    <t>06/13/1988</t>
  </si>
  <si>
    <t>9040</t>
  </si>
  <si>
    <t>UNCLASSIFIED</t>
  </si>
  <si>
    <t>9050</t>
  </si>
  <si>
    <t>UNALLOCATED</t>
  </si>
  <si>
    <t>9060</t>
  </si>
  <si>
    <t>SAVINGS</t>
  </si>
  <si>
    <t>9100</t>
  </si>
  <si>
    <t>GENERAL TAX RELIEF</t>
  </si>
  <si>
    <t>01/22/2010</t>
  </si>
  <si>
    <t>9110</t>
  </si>
  <si>
    <t>SENIOR CITIZENS PROP TAX ASSIS</t>
  </si>
  <si>
    <t>9120</t>
  </si>
  <si>
    <t>SENIOR CITIZENS PROP TAX DEFER</t>
  </si>
  <si>
    <t>9130</t>
  </si>
  <si>
    <t>SENIOR CITIZENS RENT TAX ASSIS</t>
  </si>
  <si>
    <t>9140</t>
  </si>
  <si>
    <t>PERSONAL PROPERTY TAX RELIEF</t>
  </si>
  <si>
    <t>9150</t>
  </si>
  <si>
    <t>HOMEOWNERS PROP TAX RELIEF</t>
  </si>
  <si>
    <t>9160</t>
  </si>
  <si>
    <t>SUBVENTIONS FOR OPEN SPACE</t>
  </si>
  <si>
    <t>9170</t>
  </si>
  <si>
    <t>PAY LOC GOV SA/PR TAX REV LOSS</t>
  </si>
  <si>
    <t>9180</t>
  </si>
  <si>
    <t>RENTERS TAX RELIEF</t>
  </si>
  <si>
    <t>9190</t>
  </si>
  <si>
    <t>SUBSTANDARD HOUSING</t>
  </si>
  <si>
    <t>9200</t>
  </si>
  <si>
    <t>ALTERN ENERGY TAX CR REFUND</t>
  </si>
  <si>
    <t>9210</t>
  </si>
  <si>
    <t>PROP 13 FISCAL RELIEF LOC GOVT</t>
  </si>
  <si>
    <t>9285</t>
  </si>
  <si>
    <t>TRIAL COURT SECURITY</t>
  </si>
  <si>
    <t>08/12/2015</t>
  </si>
  <si>
    <t>9286</t>
  </si>
  <si>
    <t>TRIAL COURT SECURITY-JUDGESHIP</t>
  </si>
  <si>
    <t>9300</t>
  </si>
  <si>
    <t>PAYMENT TO COUNTIES-HOMICIDE</t>
  </si>
  <si>
    <t>9350</t>
  </si>
  <si>
    <t>SHARED REVENUES</t>
  </si>
  <si>
    <t>9380</t>
  </si>
  <si>
    <t>APPORT OF OFF-HIGHWAY LIC FEES</t>
  </si>
  <si>
    <t>03/05/2009</t>
  </si>
  <si>
    <t>9390</t>
  </si>
  <si>
    <t>APPT FED RCPT FLOOD CTL LANDS</t>
  </si>
  <si>
    <t>9400</t>
  </si>
  <si>
    <t>APPT FED RECPT FR FOREST RESV</t>
  </si>
  <si>
    <t>9410</t>
  </si>
  <si>
    <t>APPT OF FED RCPT GRAZING LAND</t>
  </si>
  <si>
    <t>9420</t>
  </si>
  <si>
    <t>APPT FED POTASH LEASE RENTALS</t>
  </si>
  <si>
    <t>9430</t>
  </si>
  <si>
    <t>APPT OF MTR VEH LICENSE FEES</t>
  </si>
  <si>
    <t>9440</t>
  </si>
  <si>
    <t>APPT OF CIGARETTE TAX</t>
  </si>
  <si>
    <t>9460</t>
  </si>
  <si>
    <t>APPT OF TIDELAND REVENUES</t>
  </si>
  <si>
    <t>9480</t>
  </si>
  <si>
    <t>APPT FOR COUNTY ROADS</t>
  </si>
  <si>
    <t>9490</t>
  </si>
  <si>
    <t>APPORT FOR CITY STREETS</t>
  </si>
  <si>
    <t>9500</t>
  </si>
  <si>
    <t>APPT COUNTY ROADS/CITY STREETS</t>
  </si>
  <si>
    <t>9505</t>
  </si>
  <si>
    <t>APPT FOR STREETS AND HIGHWAY</t>
  </si>
  <si>
    <t>9515</t>
  </si>
  <si>
    <t>APPT LOCAL AGENCY REIMB</t>
  </si>
  <si>
    <t>9520</t>
  </si>
  <si>
    <t>APPT OF GEOTHERMAL RESOURCES</t>
  </si>
  <si>
    <t>9535</t>
  </si>
  <si>
    <t>APPORTIONMENT OF LOCAL</t>
  </si>
  <si>
    <t>9540</t>
  </si>
  <si>
    <t>FEDERAL REVENUE SHARING</t>
  </si>
  <si>
    <t>9590</t>
  </si>
  <si>
    <t>PAYMENT OF PMIA INTEREST</t>
  </si>
  <si>
    <t>DEBT SERVICE INT &amp; FISCAL CHGS</t>
  </si>
  <si>
    <t>11/06/1993</t>
  </si>
  <si>
    <t>GO BOND &amp; COMM PAP DEBT SVC</t>
  </si>
  <si>
    <t>0847</t>
  </si>
  <si>
    <t>9610</t>
  </si>
  <si>
    <t>LEASE-REV NOTES &amp; BONDS</t>
  </si>
  <si>
    <t>9612</t>
  </si>
  <si>
    <t>ENHN TOBAC ASSET-BACKED BND</t>
  </si>
  <si>
    <t>WHEN TOBACCO REVENUE IS SHORT</t>
  </si>
  <si>
    <t>9613</t>
  </si>
  <si>
    <t>UNENHANCED TOBACCO BD PROCEEDS</t>
  </si>
  <si>
    <t>02/26/2008</t>
  </si>
  <si>
    <t>9618</t>
  </si>
  <si>
    <t>ECONOMIC RECOVERY FINANCE COMM</t>
  </si>
  <si>
    <t>9620</t>
  </si>
  <si>
    <t>CASH MGMT &amp; BUDGETARY LOANS</t>
  </si>
  <si>
    <t>9625</t>
  </si>
  <si>
    <t>INT PYMTS TO FEDERAL GOVT</t>
  </si>
  <si>
    <t>0846</t>
  </si>
  <si>
    <t>9632</t>
  </si>
  <si>
    <t>9634</t>
  </si>
  <si>
    <t>9636</t>
  </si>
  <si>
    <t>MISCELLANEOUS ADJUSTMENTS</t>
  </si>
  <si>
    <t>9650</t>
  </si>
  <si>
    <t>HEALTH BENEFITS FOR ANNUITANTS</t>
  </si>
  <si>
    <t>9651</t>
  </si>
  <si>
    <t>PREFUND HEALTH &amp; DENTAL BEN</t>
  </si>
  <si>
    <t>9658</t>
  </si>
  <si>
    <t>BUDGET STABILIZATION ACCOUNT</t>
  </si>
  <si>
    <t>9670</t>
  </si>
  <si>
    <t>LEGISLATIVE CLAIMS</t>
  </si>
  <si>
    <t>9671</t>
  </si>
  <si>
    <t>EQUITY CLAIMS OF BD OF CONTROL</t>
  </si>
  <si>
    <t>03/30/1994</t>
  </si>
  <si>
    <t>9672</t>
  </si>
  <si>
    <t>SETTLEMENTS &amp; JUDGEMENTS DOJ</t>
  </si>
  <si>
    <t>9673</t>
  </si>
  <si>
    <t>S.F.-OAKLAND BAY BR.&amp;I-880</t>
  </si>
  <si>
    <t>9675</t>
  </si>
  <si>
    <t>CONSTRUCTN REPAIR-LOCAL ST&amp;RD</t>
  </si>
  <si>
    <t>9680</t>
  </si>
  <si>
    <t>STATE MANDATED LOCAL PROGRAMS</t>
  </si>
  <si>
    <t>9690</t>
  </si>
  <si>
    <t>REFUNDS OF TAX, LIC, OTHER FEE</t>
  </si>
  <si>
    <t>9695</t>
  </si>
  <si>
    <t>UNIVERSAL TELEPHONE SERVICE</t>
  </si>
  <si>
    <t>06/23/1987</t>
  </si>
  <si>
    <t>01/01/1989</t>
  </si>
  <si>
    <t>9720</t>
  </si>
  <si>
    <t>WORKING CAPITAL ADVANCES</t>
  </si>
  <si>
    <t>9730</t>
  </si>
  <si>
    <t>ST CLEAN WTR GRANTS REVLVG FD</t>
  </si>
  <si>
    <t>9740</t>
  </si>
  <si>
    <t>COOP PERSONNEL SERV REVLVNG FD</t>
  </si>
  <si>
    <t>9750</t>
  </si>
  <si>
    <t>COUNTY FORMATION REVOLVING FD</t>
  </si>
  <si>
    <t>9790</t>
  </si>
  <si>
    <t>AUGM MED FRUIT FLY ERAD PROG</t>
  </si>
  <si>
    <t>9800</t>
  </si>
  <si>
    <t>AUGMENTATION/EMP COMPENSATION</t>
  </si>
  <si>
    <t>9801</t>
  </si>
  <si>
    <t>REDUCTION FOR EMPLOYEE COMP</t>
  </si>
  <si>
    <t>9802</t>
  </si>
  <si>
    <t>JUNE TO JULY PAYROLL DEFERRAL</t>
  </si>
  <si>
    <t>0802</t>
  </si>
  <si>
    <t>DEFERRED PAYROLL ADJUST</t>
  </si>
  <si>
    <t>9810</t>
  </si>
  <si>
    <t>UNALLOCATED ATTORNEY FEES</t>
  </si>
  <si>
    <t>9818</t>
  </si>
  <si>
    <t>FEDERAL LEVY OF STATE FUNDS</t>
  </si>
  <si>
    <t>12/16/1988</t>
  </si>
  <si>
    <t>9820</t>
  </si>
  <si>
    <t>AUGMENTATION PRICE INCREASES</t>
  </si>
  <si>
    <t>9840</t>
  </si>
  <si>
    <t>RESV FOR CONTINGENCIES/EMERG</t>
  </si>
  <si>
    <t>9850</t>
  </si>
  <si>
    <t>LOANS-CONTINGENCY/EMERGENCY</t>
  </si>
  <si>
    <t>9855</t>
  </si>
  <si>
    <t>LEGISLATIVE INITIATIVES</t>
  </si>
  <si>
    <t>04/06/1984</t>
  </si>
  <si>
    <t>9860</t>
  </si>
  <si>
    <t>UNALLOCATED CAPITAL OUTLAY</t>
  </si>
  <si>
    <t>9865</t>
  </si>
  <si>
    <t>PAYMT OF ARCH ENGINEERNG COST</t>
  </si>
  <si>
    <t>9875</t>
  </si>
  <si>
    <t>GEN FND DEFICIT RECOVERY PMTS</t>
  </si>
  <si>
    <t>11/02/2004</t>
  </si>
  <si>
    <t>9880</t>
  </si>
  <si>
    <t>AUGM OFFICE OF ADMIN LAW SERV</t>
  </si>
  <si>
    <t>9885</t>
  </si>
  <si>
    <t>RESERVE FOR ENCUMBRANCE</t>
  </si>
  <si>
    <t>01/23/1991</t>
  </si>
  <si>
    <t>9889</t>
  </si>
  <si>
    <t>PUBLIC SCHOOL SYSTEM STABILIZA</t>
  </si>
  <si>
    <t>PUBLIC SCHOOL SYSTEM</t>
  </si>
  <si>
    <t>STABILIZATION ACCOUNT</t>
  </si>
  <si>
    <t>04/01/2020</t>
  </si>
  <si>
    <t>9890</t>
  </si>
  <si>
    <t>RES FOR ECONOMIC UNCERTAINTIES</t>
  </si>
  <si>
    <t>9891</t>
  </si>
  <si>
    <t>DEPT OF HEALTH HUMAN SERVICES</t>
  </si>
  <si>
    <t>9892</t>
  </si>
  <si>
    <t>SUPPLEMENTAL PENSION PAYMENTS</t>
  </si>
  <si>
    <t>0843</t>
  </si>
  <si>
    <t>INT. ON INTERFUND LOANS</t>
  </si>
  <si>
    <t>11/22/2019</t>
  </si>
  <si>
    <t>9895</t>
  </si>
  <si>
    <t>PETROLEUM VIOLATION ESCROW PRO</t>
  </si>
  <si>
    <t>9896</t>
  </si>
  <si>
    <t>OUTER CONT SHELF LAND ACT</t>
  </si>
  <si>
    <t>9898</t>
  </si>
  <si>
    <t>PERS GENERAL FUND PAYMENT</t>
  </si>
  <si>
    <t>11/04/1998</t>
  </si>
  <si>
    <t>9900</t>
  </si>
  <si>
    <t>GEN FD CREDITS FROM SPEC FUNDS</t>
  </si>
  <si>
    <t>9901</t>
  </si>
  <si>
    <t>STATEWIDE GEN ADM EXP (PR)</t>
  </si>
  <si>
    <t>9909</t>
  </si>
  <si>
    <t>HLTH INS PORTABLTY ACCTABLTY</t>
  </si>
  <si>
    <t>9910</t>
  </si>
  <si>
    <t>GEN FD CREDITS FROM FED FUNDS</t>
  </si>
  <si>
    <t>9920</t>
  </si>
  <si>
    <t>MANDATED REDUCTIONS</t>
  </si>
  <si>
    <t>9930</t>
  </si>
  <si>
    <t>PERS RATE REDUCTION-SEC. 3.60</t>
  </si>
  <si>
    <t>9935</t>
  </si>
  <si>
    <t>VARIOUS RETIREMENT SAV PROPSL</t>
  </si>
  <si>
    <t>9936</t>
  </si>
  <si>
    <t>PERS-SURPLUS ASSET SAVINGS</t>
  </si>
  <si>
    <t>9942</t>
  </si>
  <si>
    <t>EST. BOND FUND APPROP ADJ.</t>
  </si>
  <si>
    <t>10/17/1988</t>
  </si>
  <si>
    <t>9990</t>
  </si>
  <si>
    <t>MISCELLANEOUS</t>
  </si>
  <si>
    <t>9998</t>
  </si>
  <si>
    <t>CONTROL SEC FOR BUDGET</t>
  </si>
  <si>
    <t>9999</t>
  </si>
  <si>
    <t>CONTROLLER'S USE-MEMO ENTRIES</t>
  </si>
  <si>
    <t>09/13/2002</t>
  </si>
  <si>
    <t>Please select fund type above.</t>
  </si>
  <si>
    <t>General government</t>
  </si>
  <si>
    <t>Cr: Acct 0808 - GENERAL GOV. (GAAP ADJ)</t>
  </si>
  <si>
    <t>Education</t>
  </si>
  <si>
    <t>Cr: Acct 0810 - EDUCATION EXP (GAAP ADJ)</t>
  </si>
  <si>
    <t>Health and human services</t>
  </si>
  <si>
    <t>Cr: Acct 0815 - HLTH&amp;HUM SV SV.LAB(GAAP ADJ)</t>
  </si>
  <si>
    <t>Resources</t>
  </si>
  <si>
    <t>Cr: Acct 0820 - NAT RES &amp; ENVIRON (GAAP ADJ)</t>
  </si>
  <si>
    <t>Cr: Acct 0825 - BUS, CONSUMER SERV, HOUSING</t>
  </si>
  <si>
    <t>Transportation</t>
  </si>
  <si>
    <t>Cr: Acct 0830 - TRANSPORTATION (GAAP ADJ)</t>
  </si>
  <si>
    <t>Cr: Acct 0835 - CORRECTIONS AND REHABILITATION</t>
  </si>
  <si>
    <t>Proprietary fund</t>
  </si>
  <si>
    <t>Cr: Acct 0870 - SERVICES &amp; CHARGES (MG ADJ)</t>
  </si>
  <si>
    <t>Unidentified</t>
  </si>
  <si>
    <t>Cr: Acct 0XXX - FUNCTIONAL EXPENSE</t>
  </si>
  <si>
    <t>Functional Expense:</t>
  </si>
  <si>
    <t>Organization Code (4-Digits):</t>
  </si>
  <si>
    <t>Fund Type:</t>
  </si>
  <si>
    <t>Cr: Acct  0695 - OTHER NONCURRENT LIABILITIES</t>
  </si>
  <si>
    <t>Dr: Acct 0695 - OTHER NONCURRENT LIABILITIES</t>
  </si>
  <si>
    <t>Dr: Acct 0808 - GENERAL GOV. (GAAP ADJ)</t>
  </si>
  <si>
    <t>Dr: Acct 0810 - EDUCATION EXP (GAAP ADJ)</t>
  </si>
  <si>
    <t>Dr: Acct 0815 - HLTH&amp;HUM SV SV.LAB(GAAP ADJ)</t>
  </si>
  <si>
    <t>Dr: Acct 0820 - NAT RES &amp; ENVIRON (GAAP ADJ)</t>
  </si>
  <si>
    <t>Dr: Acct 0825 - BUS, CONSUMER SERV, HOUSING</t>
  </si>
  <si>
    <t>Dr: Acct 0830 - TRANSPORTATION (GAAP ADJ)</t>
  </si>
  <si>
    <t>Dr: Acct 0835 - CORRECTIONS AND REHABILITATION</t>
  </si>
  <si>
    <t>Dr: Acct 0870 - SERVICES &amp; CHARGES (MG ADJ)</t>
  </si>
  <si>
    <t>Dr: Acct 0XXX - FUNCTIONAL EXPENSE</t>
  </si>
  <si>
    <t>Lease Remeasurement and Modifications (only if a significant modification occurred during the fiscal year)</t>
  </si>
  <si>
    <t>Cr: Acct 0778 - RENT</t>
  </si>
  <si>
    <t>Dr: Acct 0842 - CAPITAL OUTLAY (GAAP ADJ)</t>
  </si>
  <si>
    <t>Dr: Acct 0778 - RENT</t>
  </si>
  <si>
    <t>Dr: Acct 0775 - OTHER INCOME</t>
  </si>
  <si>
    <t>Cr: Acct 0775 - OTHER INCOME</t>
  </si>
  <si>
    <t>Totals</t>
  </si>
  <si>
    <t>NOTE: If multiple funds are included in this workbook, manually complete every yellow field by consolidating the entries by fund type (Governmental, Proprietary ISF, and Proprietary EF).</t>
  </si>
  <si>
    <r>
      <t xml:space="preserve">Lessee-Type Contracts Fund-by-Fund Journal Entries Form 
</t>
    </r>
    <r>
      <rPr>
        <sz val="16"/>
        <rFont val="Arial"/>
        <family val="2"/>
      </rPr>
      <t>(to be submitted to the SCO annually—one form per fund)</t>
    </r>
  </si>
  <si>
    <t>Roll prior year ending balance to record opening balance of lease receivable and deferred inflow of resources.</t>
  </si>
  <si>
    <t>Record receivable and related deferred inflow at inception of lease.</t>
  </si>
  <si>
    <t>Record receipt of lease payments as reduction of lease receivable and recognize interest revenue.</t>
  </si>
  <si>
    <t>Record straight-line recognition of revenue.</t>
  </si>
  <si>
    <r>
      <t xml:space="preserve">Financed Purchase-Type Contracts Fund-by-Fund Journal Entries Form 
</t>
    </r>
    <r>
      <rPr>
        <sz val="16"/>
        <rFont val="Arial"/>
        <family val="2"/>
      </rPr>
      <t>(to be submitted to the SCO annually—one form per fund)</t>
    </r>
  </si>
  <si>
    <r>
      <t xml:space="preserve">Lessor-Type Contracts Fund-by-Fund Journal Entries Form 
</t>
    </r>
    <r>
      <rPr>
        <sz val="16"/>
        <rFont val="Arial"/>
        <family val="2"/>
      </rPr>
      <t>(to be submitted to the SCO annually—one form per fund)</t>
    </r>
  </si>
  <si>
    <t>From SCO BB List</t>
  </si>
  <si>
    <t>Difference</t>
  </si>
  <si>
    <t>Roll forward prior year right-to-use leases to record opening balances.</t>
  </si>
  <si>
    <t>Combined FP Templates</t>
  </si>
  <si>
    <t>Combined Lessor Templates</t>
  </si>
  <si>
    <t>Combined Lessee Templates</t>
  </si>
  <si>
    <t>GASB Statement No. 87 Lessors</t>
  </si>
  <si>
    <t>The purpose of this workbook is to check the figures entered in the journal entries reconcile to the future principal receipts disclosed and the changes in the schedule of the lease receivable.</t>
  </si>
  <si>
    <t>1. To reconcile the journal entries of Lease Receivable with the principal receipts in Note Disclosure.</t>
  </si>
  <si>
    <t>Sum Principal Receipts</t>
  </si>
  <si>
    <t>2. To match the journal entry to the principal amount due receivable in the next fiscal year in Note Disclosure.</t>
  </si>
  <si>
    <t>Entry #1</t>
  </si>
  <si>
    <t>Entry #2</t>
  </si>
  <si>
    <t>Entry #5</t>
  </si>
  <si>
    <t>Entry #4</t>
  </si>
  <si>
    <t>Fund Number (4-Digits):</t>
  </si>
  <si>
    <t>Organization Code (4-Digit):</t>
  </si>
  <si>
    <t>Fund Number (4-Digit):</t>
  </si>
  <si>
    <t>(Entry #0)</t>
  </si>
  <si>
    <t>(Entry #7)</t>
  </si>
  <si>
    <t>(Entry #3)</t>
  </si>
  <si>
    <t>(Entry #6)</t>
  </si>
  <si>
    <t>*Rpt 18</t>
  </si>
  <si>
    <t>* THESE ASSET AMOUNTS SHOULD BE REPORTED AS BEGINNING BALANCES ON REPORT 18.</t>
  </si>
  <si>
    <t>* THESE AMOUNTS SHOULD BE INCLUDED AS "ADDITIONS" ON REPORT 18.</t>
  </si>
  <si>
    <t>* THESE AMOUNTS SHOULD BE INCLUDED AS "DEDUCTIONS" ON REPORT 18.</t>
  </si>
  <si>
    <t>Beginning Balance</t>
  </si>
  <si>
    <t>Deductions (Mod)</t>
  </si>
  <si>
    <t>Additions (Mod)</t>
  </si>
  <si>
    <t>Due within one year</t>
  </si>
  <si>
    <t>**LS LL/CF</t>
  </si>
  <si>
    <t>** This amount should be included in the deductions column on the LS-Lease Liability and LS-Check Figures Tabs.</t>
  </si>
  <si>
    <t>** This amount should be included in the due in one year column on the LS-Lease Liability and LS-Check Figures Tabs.</t>
  </si>
  <si>
    <t>** This amount should be included in the additions column on the LS-Lease Liability and LS-Check Figures Tabs.</t>
  </si>
  <si>
    <t>** This amount should be included in the beginning balance column on the LS-Lease Liability and LS-Check Figures Tabs.</t>
  </si>
  <si>
    <t>Acct 0476 - RIGHT-TO-USE LEASED LAND - AMORTIZABLE</t>
  </si>
  <si>
    <t>Acct 0478 - RIGHT-TO-USE LEASED EQUIPMENT - AMORTIZABLE</t>
  </si>
  <si>
    <t>Acct 0477 - RIGHT-TO-USE LEASED BUILDINGS - AMORTIZABLE</t>
  </si>
  <si>
    <t>Acct 0485 - ACCUMULATED AMORTIZATION - RIGHT-TO-USE LEASED LAND</t>
  </si>
  <si>
    <t>Acct 0479 - ACCUMULATED AMORTIZATION - RIGHT-TO-USE LEASED EQUIPMENT</t>
  </si>
  <si>
    <t>Acct 0486 - ACCUMULATED AMORTIZATION - RIGHT-TO-USE LEASED BUILDINGS</t>
  </si>
  <si>
    <t>Acct 0691 - RIGHT-TO-USE LEASE LIABILITY</t>
  </si>
  <si>
    <t>Acct 0649 - RIGHT-TO-USE LEASE LIABILITY (CURRENT PORTION LT)</t>
  </si>
  <si>
    <t>Debit (Credit)</t>
  </si>
  <si>
    <t>Informational - Ending Balances of Assets and Liabilities</t>
  </si>
  <si>
    <t>Informational - Ending Balances of Assets and Deferred Inflows of Resources</t>
  </si>
  <si>
    <t>Acct 0417 - LEASES RECEIVABLE - NONCURRENT</t>
  </si>
  <si>
    <t>Acct 0036 - LEASES RECEIVABLE - CURRENT</t>
  </si>
  <si>
    <t>Acct 0698 - OTHER DEFERRED INFLOWS OF RESOURCES</t>
  </si>
  <si>
    <t>Acct 0446 - LAND AND LAND IMPROVEMENTS</t>
  </si>
  <si>
    <t>Acct 0448 - BUILDINGS AND BUILDING IMPROVEMENTS</t>
  </si>
  <si>
    <t>Acct 0450 - EQUIPMENT</t>
  </si>
  <si>
    <t>Acct 0462 - ACCUMULATED DEPRECIATION - EQUIPMENT</t>
  </si>
  <si>
    <t>Acct 0458 - ACCUMULATED DEPRECIATION - BUILDINGS AND BUILDING IMPROVEMENTS</t>
  </si>
  <si>
    <t>Acct 0695 - OTHER NONCURRENT LIABILITIES</t>
  </si>
  <si>
    <t>Version 1</t>
  </si>
  <si>
    <t>Version 2</t>
  </si>
  <si>
    <t>Summary of Changes</t>
  </si>
  <si>
    <t>Sheet</t>
  </si>
  <si>
    <t>Feature</t>
  </si>
  <si>
    <t>Location V1</t>
  </si>
  <si>
    <t>Location V2</t>
  </si>
  <si>
    <t>Description</t>
  </si>
  <si>
    <t>Required Action</t>
  </si>
  <si>
    <t>Revised - Instructions</t>
  </si>
  <si>
    <t>Row 1</t>
  </si>
  <si>
    <t>Row 7</t>
  </si>
  <si>
    <t>N/A</t>
  </si>
  <si>
    <t>The default is now non-Fi$Cal account numbers. A crosswalk between SCO GAAP and Fi$Cal account numbers can be found on the SCO Website under the heading "GASB 87 Supplemental Materials". https://sco.ca.gov/sard_gasb_87_reporting_instructions.html</t>
  </si>
  <si>
    <t>No action required.</t>
  </si>
  <si>
    <t>Added - Fund Type</t>
  </si>
  <si>
    <t>Select if the fund type is Governmental, Proprietary ISF, or Proprietary EF. This assists in the SCO's preparation of disclosures for the ACFR.</t>
  </si>
  <si>
    <t>Select one fund type.</t>
  </si>
  <si>
    <t>Added - Functional Expense</t>
  </si>
  <si>
    <t>Row 4</t>
  </si>
  <si>
    <t>Row 8</t>
  </si>
  <si>
    <t>Added - Entry #8</t>
  </si>
  <si>
    <t>LS-Fund #### Journal Entries</t>
  </si>
  <si>
    <t>Only use this worksheet for leases that do not transfer ownership.</t>
  </si>
  <si>
    <t>Row 9</t>
  </si>
  <si>
    <t>Added a row to type in the organization name.</t>
  </si>
  <si>
    <t>Type organization name.</t>
  </si>
  <si>
    <t>Added - Organization Name</t>
  </si>
  <si>
    <t>Removed - Fi$Cal or Non-Fi$Cal Departments</t>
  </si>
  <si>
    <t>Added - Headers</t>
  </si>
  <si>
    <t>Added journal entry headers to help clarify when each set of entries are applicable. Informative only.</t>
  </si>
  <si>
    <t>Revised - Entry #0</t>
  </si>
  <si>
    <t>Row 10</t>
  </si>
  <si>
    <t>Row 14</t>
  </si>
  <si>
    <t>No change in action required. Continue to populate Entry #0 based on amounts populated on the Lessee Template(s) for this fund.</t>
  </si>
  <si>
    <t>Added - Asterisk Notes</t>
  </si>
  <si>
    <t>Rows 67-81</t>
  </si>
  <si>
    <t>Rows 61-69</t>
  </si>
  <si>
    <t>Row 82</t>
  </si>
  <si>
    <t>No change in action required. Continue to populate Entry #8 based on amounts populated on the Lessee Template(s) for this fund.</t>
  </si>
  <si>
    <t>Row 93</t>
  </si>
  <si>
    <t>Row 107</t>
  </si>
  <si>
    <t>Added - Informational - Ending Balances</t>
  </si>
  <si>
    <t>Added a calculation of ending balances for all RTU lease assets and liabilities.</t>
  </si>
  <si>
    <r>
      <t xml:space="preserve">This sheet details the changes made between version 1 and version 2 of the </t>
    </r>
    <r>
      <rPr>
        <u/>
        <sz val="11"/>
        <color theme="1"/>
        <rFont val="Arial"/>
        <family val="2"/>
      </rPr>
      <t>GASB 87 Lessee Annual Reporting Submission Workbook</t>
    </r>
    <r>
      <rPr>
        <sz val="11"/>
        <color theme="1"/>
        <rFont val="Arial"/>
        <family val="2"/>
      </rPr>
      <t>. Familiarize yourself with the changes in the table below and follow the instructions for updating data from template version 1 to version 2.</t>
    </r>
  </si>
  <si>
    <t>LS-Department Note Disclosures</t>
  </si>
  <si>
    <t>Row 2</t>
  </si>
  <si>
    <t>Row 3</t>
  </si>
  <si>
    <t>When compiling information from the lessee templates, distinguish between Proprietary ISF and Proprietary EF funds.</t>
  </si>
  <si>
    <t>Added - Proprietary EF Table</t>
  </si>
  <si>
    <t>Row 69</t>
  </si>
  <si>
    <t>A third table was added to distinguish between Proprietary ISF and Proprietary EF fund types.</t>
  </si>
  <si>
    <t>Financed purchase contracts were removed from the worksheet. This worksheet is now isolated to just leases that do not transfer ownership. There is a separate worksheet, "FP-Fund #### Journal Entries" to use if your fund has financed purchase contracts.</t>
  </si>
  <si>
    <t>The instructions were revised to inform that that there are now three tables, instead of two, on this worksheet to complete. The previous "Proprietary Funds" table was spilt into a "Proprietary - ISF" table and "Proprietary - EF" table.</t>
  </si>
  <si>
    <t>Rows 16 and 51</t>
  </si>
  <si>
    <t>Rows 27, 58, and 89</t>
  </si>
  <si>
    <t>Answer Question #4 (along will all other questions).</t>
  </si>
  <si>
    <t>Revised - Question #4</t>
  </si>
  <si>
    <t>Question #4 was revised to clarify that SCO is inquiring about any lease incentives that are not already included in the lease measurement.</t>
  </si>
  <si>
    <t>LS-Lease Liabilities</t>
  </si>
  <si>
    <t>Revised - Column D</t>
  </si>
  <si>
    <t>Column D</t>
  </si>
  <si>
    <t>Added a reference (journal entry number) under each column header to help identify where to find the necessary information on the LS-Fund #### Journal Entry tab.</t>
  </si>
  <si>
    <t>Tab "LS-Check Figures"</t>
  </si>
  <si>
    <t>Added - LS-Check Figures Tab</t>
  </si>
  <si>
    <t>LS-Check Figures</t>
  </si>
  <si>
    <t>Added a new worksheet tab to serve as a check figure between the three previous tabs, LS-Fund #### Journal Entries, LS-Department Note Disclosure, and LS-Lease Liabilities.
Detailed instructions on how to complete this tab are provided on the "Instructions for Completing the GASB 87 Annual Reporting Submission Workbook" available on the SCO website.</t>
  </si>
  <si>
    <t>Complete tab and ensure there are no variances before submitting.</t>
  </si>
  <si>
    <t>Added - Journal Entry References</t>
  </si>
  <si>
    <t>The GASB 87 Annual Reporting Submission Workbook is required to be updated and submitted every year. See below for the summary of changes between versions.</t>
  </si>
  <si>
    <t>Added a lookup of SCO GAAP functional expense based on organization code entered into row 5. This functional expense will automatically populate in Entry #1, 5, and M1.</t>
  </si>
  <si>
    <t>Added asterisks (* &amp; **) and notes to instruct users on which lines should be used to prepare the Report 18, and which lines should be used to prepare the LS-Lease Liabilities and LS-Check Figures tabs.</t>
  </si>
  <si>
    <t xml:space="preserve">Entry #0, rolling the prior fiscal year ending balance for the current year opening balance, was revised to add "Acct 0950 - Beginning Fund Balances". 
This entry will remain blank if the fund did not have any leases in the prior year. </t>
  </si>
  <si>
    <t>Revised - Entries #5 and #6, Account Numbers</t>
  </si>
  <si>
    <t>"Acct: 0845 - Debt Service - Principal" was updated to "Acct: 0848 - Debt Service - Principal Leases".
"Acct: 0850 - Debt Service - Interest " was updated to "Acct: 0851 - Debt Service - Interest Leases" if a Governmental fund, and updated to "Acct: 0894 - Interest Expense and Fiscal Charges" if a Proprietary (ISF or EF) fund.</t>
  </si>
  <si>
    <t>Entry #8 was added to write off the right-to-use asset and accumulated amortization at the end of the lease term. This entry will remain blank until the final fiscal year of the lease.</t>
  </si>
  <si>
    <t>FP-Fund #### Journal Entries</t>
  </si>
  <si>
    <t>FP-Lease Liabilities</t>
  </si>
  <si>
    <t>Added a reference (journal entry number) under each column header to help identify where to find the necessary information on the FP-Fund #### Journal Entry tab.</t>
  </si>
  <si>
    <t>Only use this worksheet for leases that do transfer ownership.</t>
  </si>
  <si>
    <t>Rows 12, 29, and 48</t>
  </si>
  <si>
    <t>No change in action required. Continue to populate Entry #0 based on amounts populated on the Lessee FP Template(s) for this fund.</t>
  </si>
  <si>
    <r>
      <t xml:space="preserve">This sheet details the changes made between version 1 and version 2 of the </t>
    </r>
    <r>
      <rPr>
        <u/>
        <sz val="11"/>
        <color theme="1"/>
        <rFont val="Arial"/>
        <family val="2"/>
      </rPr>
      <t>GASB 87 Lessee Financed Purchase Annual Reporting Submission Workbook</t>
    </r>
    <r>
      <rPr>
        <sz val="11"/>
        <color theme="1"/>
        <rFont val="Arial"/>
        <family val="2"/>
      </rPr>
      <t>. Familiarize yourself with the changes in the table below and follow the instructions for updating data from template version 1 to version 2.</t>
    </r>
  </si>
  <si>
    <t>Added a calculation of ending balances for all financed purchase assets and liabilities.</t>
  </si>
  <si>
    <t>The row headers is column D were modified for two results. 
Firstly, Installment Contracts Payable (Financed Purchase) were removed from worksheet. Leases Liability and Installment Contracts Payable (Financed Purchase) are now on separate worksheets.
Secondly, the Proprietary Funds sections was split into Proprietary - ISF and Proprietary - EF in version 2.</t>
  </si>
  <si>
    <t>The row headers is column D were modified for two results. 
Firstly, Lease Liability (leases that do not transfer ownership) were removed from worksheet. Leases Liability and Installment Contracts Payable (Financed Purchase) are now on separate worksheets.
Secondly, the Proprietary Funds sections was split into Proprietary - ISF and Proprietary - EF in version 2.</t>
  </si>
  <si>
    <r>
      <t xml:space="preserve">This sheet details the changes made between version 1 and version 2 of the </t>
    </r>
    <r>
      <rPr>
        <u/>
        <sz val="11"/>
        <color theme="1"/>
        <rFont val="Arial"/>
        <family val="2"/>
      </rPr>
      <t>GASB 87 Lessor Annual Reporting Submission Workbook</t>
    </r>
    <r>
      <rPr>
        <sz val="11"/>
        <color theme="1"/>
        <rFont val="Arial"/>
        <family val="2"/>
      </rPr>
      <t>. Familiarize yourself with the changes in the table below and follow the instructions for updating data from template version 1 to version 2.</t>
    </r>
  </si>
  <si>
    <t>LR-Fund #### Journal Entries</t>
  </si>
  <si>
    <t>LR-Department Note Disclosures</t>
  </si>
  <si>
    <t>LR-Check Figures</t>
  </si>
  <si>
    <t>Added - LR-Check Figures Tab</t>
  </si>
  <si>
    <t>Tab "LR-Check Figures"</t>
  </si>
  <si>
    <t>Rows 11, 22, 28, and 47</t>
  </si>
  <si>
    <t>Added - Entry #0</t>
  </si>
  <si>
    <t xml:space="preserve">Added Entry #0 to roll the prior fiscal year ending balance for the current year opening balance.
This entry will remain blank if the fund did not have any leases in the prior year. </t>
  </si>
  <si>
    <t>Populate Entry #0 based on amounts populated on the Lessor Template(s) for this fund.</t>
  </si>
  <si>
    <t>Row 13</t>
  </si>
  <si>
    <t>Revised - Entry 2 Account Numbers</t>
  </si>
  <si>
    <t>Row 16</t>
  </si>
  <si>
    <t>Row 29</t>
  </si>
  <si>
    <t>"Dr. Revenue Account (Research what revenue account you credited cash receipts against and record it here" was updated to "Acct: 0775 - Other Income" if a Governmental fund, and updated to "Acct: 0755 - Sales and Services" if a Proprietary (ISF or EF) fund.</t>
  </si>
  <si>
    <t>Added - Entry #5</t>
  </si>
  <si>
    <t>Added - Entry #6</t>
  </si>
  <si>
    <t>Added Entry #5 to record an early termination of a lease or a lease modification in which there is a decrease to the lessor's lease receivable.
The support for this journal entry is only found on the Lessor Modification Template, not the original Lessor Template. If there were no significant changes to lessor contracts during the fiscal year, this entry should remain blank.</t>
  </si>
  <si>
    <t>No change in action required. Continue to populate Entry #5 based on amounts populated on the Lessor Modification Template(s) for this fund.</t>
  </si>
  <si>
    <t>No change in action required. Continue to populate Entry #6 based on amounts populated on the Lessor Modification Template(s) for this fund.</t>
  </si>
  <si>
    <t>Added Entry #6 to record a lease modification in which there is an increase to the lessor's lease receivable.
The support for this journal entry is only found on the Lessor Modification Template, not the original Lessor Template. If there were no significant changes to lessor contracts during the fiscal year, this entry should remain blank.</t>
  </si>
  <si>
    <t>Row 65</t>
  </si>
  <si>
    <t>Added a calculation of ending balances for all lease receivable assets and deferred inflows of resources.</t>
  </si>
  <si>
    <t>When compiling information from the lessor templates, distinguish between Proprietary ISF and Proprietary EF funds.</t>
  </si>
  <si>
    <t>Row 70</t>
  </si>
  <si>
    <t>Revised - Question #2</t>
  </si>
  <si>
    <t>Rows 11 and 46</t>
  </si>
  <si>
    <t>Rows 21, 52, and 83</t>
  </si>
  <si>
    <t>Question #2 was revised to clarify that SCO is inquiring about any lease incentives that are not already included in the lease receivable measurement.</t>
  </si>
  <si>
    <t>Answer Question #2 (along will all other questions).</t>
  </si>
  <si>
    <t>Added a new worksheet tab to serve as a check figure between the two previous tabs, LR-Fund #### Journal Entries and LR-Department Note Disclosure.
Detailed instructions on how to complete this tab are provided on the "Instructions for Completing the GASB 87 Annual Reporting Submission Workbook" available on the SCO website.</t>
  </si>
  <si>
    <t>Non-transferring leases were removed from the worksheet. This worksheet is now isolated to just leases that do transfer ownership. There is a separate worksheet, "LS-Fund #### Journal Entries" to use if your fund has leases that do not transfer ownership.</t>
  </si>
  <si>
    <t>NOTE: This is an annual accrual. It is to be reversed at the start of the next fiscal year. SCO combines the current and non current amount in Entry #0 to reestablish the beginning balances. No action required.</t>
  </si>
  <si>
    <t>NOTE: This is the annual year-end reclassification of the non-current liability to current. It is to be reversed at the start of the next fiscal year.SCO combines the current and non current amount in Entry #0 to reestablish the beginning balances. No action required.</t>
  </si>
  <si>
    <t>Rows 12, 31, 53, 83, and 94</t>
  </si>
  <si>
    <t>Column A and Rows 27, 28, 43, 50, 71, 80, 91, 105, 106, 114, and 115</t>
  </si>
  <si>
    <t>Added a lookup of SCO GAAP functional expense based on organization code entered into row 5. This functional expense will automatically populate in Entry #1, 5, and 9.</t>
  </si>
  <si>
    <t>Added - Entry #9</t>
  </si>
  <si>
    <t>Added Entry #9 to record an early termination of a lease or a lease modification in which there is a decrease to the lessee's right-to-use asset(s).
The support for this journal entry is only found on the Lessee Modification Template, not the original Lessee Template. If there were no significant changes to lessee contracts during the fiscal year, this entry should remain blank.</t>
  </si>
  <si>
    <t>No change in action required. Continue to populate Entry #9 based on amounts populated on the Lessee Modification Template(s) for this fund.</t>
  </si>
  <si>
    <t>Added - Entry #10</t>
  </si>
  <si>
    <t>Added Entry #10 to record a lease modification in which there is an increase to the lessee's right-to-use asset(s).
The support for this journal entry is only found on the Lessee Modification Template, not the original Lessee Template. If there were no significant changes to lessee contracts during the fiscal year, this entry should remain blank.</t>
  </si>
  <si>
    <t>No change in action required. Continue to populate Entry #10 based on amounts populated on the Lessee Modification Template(s) for this fund.</t>
  </si>
  <si>
    <t>Row 95</t>
  </si>
  <si>
    <t>Row 109</t>
  </si>
  <si>
    <t>Row 120</t>
  </si>
  <si>
    <t>Establish Beginning Balances (existing financed purchases only)</t>
  </si>
  <si>
    <t>Record Annual Activity (all financed purchases)</t>
  </si>
  <si>
    <t>Roll prior year to record opening balances of financed purchase assets and liabilities.</t>
  </si>
  <si>
    <t>Record New Financed Purchases (new financed purchases only)</t>
  </si>
  <si>
    <t>Record financed purchase contract commencement (fund-based entries only)</t>
  </si>
  <si>
    <t>Reclassify rents and leases exp. to financed purchase contract principal and interest exp.</t>
  </si>
  <si>
    <t>Cr: Acct 0789 - LEASE AND OTHER FINANCING PROCEEDS</t>
  </si>
  <si>
    <t>Dr: Acct 0789 - LEASE AND OTHER FINANCING PROCEEDS</t>
  </si>
  <si>
    <t>Rows 55-63</t>
  </si>
  <si>
    <t>Row 75</t>
  </si>
  <si>
    <t>Record lease contract commencement (fund-based entries only)</t>
  </si>
  <si>
    <t>Reclassify rents and leases exp. to lease contract principal and interest exp.</t>
  </si>
  <si>
    <t xml:space="preserve">Record lease modifications to increase in the RTU leased asset. </t>
  </si>
  <si>
    <t>Entry #9</t>
  </si>
  <si>
    <t>(Entry #3 &amp; 10)</t>
  </si>
  <si>
    <t>(Entry #6 &amp; 9)</t>
  </si>
  <si>
    <t>Entry #10</t>
  </si>
  <si>
    <t>Record lease modifications to increase the lease receivable and other deferred inflows of resources.</t>
  </si>
  <si>
    <t xml:space="preserve">Record early termination or lease modifications to decrease the lease receivable and other deferred inflows of resources.	 </t>
  </si>
  <si>
    <t xml:space="preserve">Record early termination or lease modifications to decrease in the RTU leased asset. </t>
  </si>
  <si>
    <t>Cr: Acct 0677 - CURRENT PORTION OF OTHER LONG-TERM LIABILITIES</t>
  </si>
  <si>
    <t>Revised - Entry #7 Account Number</t>
  </si>
  <si>
    <t>Row 68</t>
  </si>
  <si>
    <t>"Acct: 0645 - Contracts and Notes Payable" was updated to "Acct: 0677 - Current Portion of Other Long-Term Liabilites".</t>
  </si>
  <si>
    <t>Row 87</t>
  </si>
  <si>
    <t>Acct 0677 - CURRENT PORTION OF OTHER LONG-TERM LIABILITIES</t>
  </si>
  <si>
    <t>Published on SCO website from August 2023 to March 2024 for use for the 2021-2022 reporting period.</t>
  </si>
  <si>
    <t>Published on SCO website in March 2024 for use for reporting periods 2022-2023 and afterwards.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</si>
</sst>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_(&quot;$&quot;* #,##0_);_(&quot;$&quot;* \(#,##0\);_(&quot;$&quot;* &quot;-&quot;??_);_(@_)"/>
    <numFmt numFmtId="166" formatCode="0000####"/>
    <numFmt numFmtId="167" formatCode="####0000"/>
    <numFmt numFmtId="168" formatCode="_(* #,##0_);_(* \(#,##0\);_(* &quot;-&quot;??_);_(@_)"/>
  </numFmts>
  <fonts count="56" x14ac:knownFonts="1">
    <font>
      <sz val="11"/>
      <color theme="1"/>
      <name val="Calibri"/>
      <family val="2"/>
      <scheme val="minor"/>
    </font>
    <font>
      <sz val="11"/>
      <color theme="1"/>
      <name val="Calibri"/>
      <family val="2"/>
      <scheme val="minor"/>
    </font>
    <font>
      <b/>
      <sz val="12"/>
      <name val="Arial"/>
      <family val="2"/>
    </font>
    <font>
      <sz val="12"/>
      <name val="Arial"/>
      <family val="2"/>
    </font>
    <font>
      <sz val="12"/>
      <color theme="1"/>
      <name val="arial"/>
      <family val="2"/>
    </font>
    <font>
      <sz val="10"/>
      <color rgb="FFFF0000"/>
      <name val="arial"/>
      <family val="2"/>
    </font>
    <font>
      <sz val="12"/>
      <color rgb="FFFF0000"/>
      <name val="arial"/>
      <family val="2"/>
    </font>
    <font>
      <b/>
      <sz val="12"/>
      <color theme="1"/>
      <name val="arial"/>
      <family val="2"/>
    </font>
    <font>
      <b/>
      <sz val="12"/>
      <color theme="8" tint="-0.249977111117893"/>
      <name val="Arial"/>
      <family val="2"/>
    </font>
    <font>
      <b/>
      <sz val="12"/>
      <color rgb="FF00B050"/>
      <name val="Arial"/>
      <family val="2"/>
    </font>
    <font>
      <b/>
      <sz val="12"/>
      <color rgb="FF7030A0"/>
      <name val="Arial"/>
      <family val="2"/>
    </font>
    <font>
      <b/>
      <sz val="12"/>
      <color rgb="FFFF0000"/>
      <name val="Arial"/>
      <family val="2"/>
    </font>
    <font>
      <b/>
      <i/>
      <sz val="12"/>
      <color theme="1"/>
      <name val="Arial"/>
      <family val="2"/>
    </font>
    <font>
      <sz val="14"/>
      <color theme="1"/>
      <name val="Arial Narrow"/>
      <family val="2"/>
    </font>
    <font>
      <b/>
      <sz val="16"/>
      <color theme="1"/>
      <name val="Arial Narrow"/>
      <family val="2"/>
    </font>
    <font>
      <b/>
      <sz val="14"/>
      <color theme="1"/>
      <name val="Arial Narrow"/>
      <family val="2"/>
    </font>
    <font>
      <i/>
      <sz val="12"/>
      <color theme="1"/>
      <name val="Arial"/>
      <family val="2"/>
    </font>
    <font>
      <sz val="12"/>
      <color rgb="FF00B0F0"/>
      <name val="Arial"/>
      <family val="2"/>
    </font>
    <font>
      <i/>
      <sz val="12"/>
      <name val="Arial"/>
      <family val="2"/>
    </font>
    <font>
      <b/>
      <sz val="12"/>
      <color rgb="FF00B0F0"/>
      <name val="Arial"/>
      <family val="2"/>
    </font>
    <font>
      <sz val="12"/>
      <color rgb="FF0070C0"/>
      <name val="Arial"/>
      <family val="2"/>
    </font>
    <font>
      <b/>
      <sz val="14"/>
      <color rgb="FF00B050"/>
      <name val="Arial"/>
      <family val="2"/>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i/>
      <sz val="11"/>
      <color rgb="FFFF0000"/>
      <name val="Calibri"/>
      <family val="2"/>
      <scheme val="minor"/>
    </font>
    <font>
      <b/>
      <sz val="11"/>
      <name val="Calibri"/>
      <family val="2"/>
      <scheme val="minor"/>
    </font>
    <font>
      <b/>
      <sz val="11"/>
      <color rgb="FF00B050"/>
      <name val="Calibri"/>
      <family val="2"/>
      <scheme val="minor"/>
    </font>
    <font>
      <b/>
      <sz val="11"/>
      <color theme="8" tint="-0.249977111117893"/>
      <name val="Calibri"/>
      <family val="2"/>
      <scheme val="minor"/>
    </font>
    <font>
      <b/>
      <sz val="11"/>
      <color rgb="FFFF0000"/>
      <name val="Calibri"/>
      <family val="2"/>
      <scheme val="minor"/>
    </font>
    <font>
      <b/>
      <sz val="13"/>
      <color rgb="FFFF0000"/>
      <name val="Calibri"/>
      <family val="2"/>
      <scheme val="minor"/>
    </font>
    <font>
      <sz val="12"/>
      <color theme="8" tint="-0.249977111117893"/>
      <name val="Arial"/>
      <family val="2"/>
    </font>
    <font>
      <b/>
      <sz val="16"/>
      <color theme="8" tint="-0.249977111117893"/>
      <name val="Arial"/>
      <family val="2"/>
    </font>
    <font>
      <b/>
      <sz val="12"/>
      <color rgb="FF0070C0"/>
      <name val="Arial"/>
      <family val="2"/>
    </font>
    <font>
      <b/>
      <sz val="11"/>
      <color rgb="FF000000"/>
      <name val="Calibri"/>
      <family val="2"/>
    </font>
    <font>
      <sz val="11"/>
      <color rgb="FF000000"/>
      <name val="Calibri"/>
      <family val="2"/>
    </font>
    <font>
      <sz val="11"/>
      <color rgb="FF000000"/>
      <name val="Calibri"/>
      <family val="2"/>
    </font>
    <font>
      <b/>
      <sz val="14"/>
      <color rgb="FFFF0000"/>
      <name val="Arial"/>
      <family val="2"/>
    </font>
    <font>
      <sz val="14"/>
      <color rgb="FFFF0000"/>
      <name val="Arial"/>
      <family val="2"/>
    </font>
    <font>
      <b/>
      <sz val="16"/>
      <color rgb="FFFF0000"/>
      <name val="Arial"/>
      <family val="2"/>
    </font>
    <font>
      <sz val="16"/>
      <color theme="8" tint="-0.249977111117893"/>
      <name val="Arial"/>
      <family val="2"/>
    </font>
    <font>
      <sz val="16"/>
      <color rgb="FFFF0000"/>
      <name val="Arial"/>
      <family val="2"/>
    </font>
    <font>
      <sz val="16"/>
      <color theme="1"/>
      <name val="Arial"/>
      <family val="2"/>
    </font>
    <font>
      <i/>
      <sz val="14"/>
      <color rgb="FFFF0000"/>
      <name val="Arial"/>
      <family val="2"/>
    </font>
    <font>
      <sz val="16"/>
      <name val="Arial"/>
      <family val="2"/>
    </font>
    <font>
      <b/>
      <sz val="16"/>
      <name val="Arial"/>
      <family val="2"/>
    </font>
    <font>
      <i/>
      <sz val="14"/>
      <color theme="1"/>
      <name val="Arial"/>
      <family val="2"/>
    </font>
    <font>
      <b/>
      <i/>
      <sz val="14"/>
      <color theme="1"/>
      <name val="Arial Narrow"/>
      <family val="2"/>
    </font>
    <font>
      <i/>
      <sz val="12"/>
      <color rgb="FFFF0000"/>
      <name val="Arial"/>
      <family val="2"/>
    </font>
    <font>
      <b/>
      <sz val="14"/>
      <name val="Arial"/>
      <family val="2"/>
    </font>
    <font>
      <sz val="11"/>
      <color theme="1"/>
      <name val="Arial"/>
      <family val="2"/>
    </font>
    <font>
      <b/>
      <sz val="11"/>
      <color theme="1"/>
      <name val="arial"/>
      <family val="2"/>
    </font>
    <font>
      <b/>
      <sz val="11"/>
      <color rgb="FFFF0000"/>
      <name val="arial"/>
      <family val="2"/>
    </font>
    <font>
      <b/>
      <sz val="11"/>
      <name val="arial"/>
      <family val="2"/>
    </font>
    <font>
      <u/>
      <sz val="11"/>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C0C0C0"/>
        <bgColor rgb="FFC0C0C0"/>
      </patternFill>
    </fill>
    <fill>
      <patternFill patternType="solid">
        <fgColor theme="9" tint="0.79998168889431442"/>
        <bgColor indexed="64"/>
      </patternFill>
    </fill>
  </fills>
  <borders count="2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ck">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style="thin">
        <color rgb="FFD0D7E5"/>
      </left>
      <right style="thin">
        <color rgb="FFD0D7E5"/>
      </right>
      <top style="thin">
        <color rgb="FFD0D7E5"/>
      </top>
      <bottom style="thin">
        <color rgb="FFD0D7E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95">
    <xf numFmtId="0" fontId="0" fillId="0" borderId="0" xfId="0"/>
    <xf numFmtId="0" fontId="4" fillId="0" borderId="0" xfId="0" applyFont="1"/>
    <xf numFmtId="165" fontId="6" fillId="2" borderId="2" xfId="2" applyNumberFormat="1" applyFont="1" applyFill="1" applyBorder="1" applyProtection="1">
      <protection locked="0"/>
    </xf>
    <xf numFmtId="0" fontId="14" fillId="3" borderId="0" xfId="0" applyFont="1" applyFill="1"/>
    <xf numFmtId="165" fontId="18" fillId="0" borderId="0" xfId="0" applyNumberFormat="1" applyFont="1" applyAlignment="1">
      <alignment horizontal="left" indent="1"/>
    </xf>
    <xf numFmtId="0" fontId="2" fillId="0" borderId="0" xfId="0" applyFont="1" applyAlignment="1">
      <alignment horizontal="center"/>
    </xf>
    <xf numFmtId="0" fontId="2" fillId="0" borderId="0" xfId="0" applyFont="1"/>
    <xf numFmtId="0" fontId="6" fillId="0" borderId="0" xfId="0" applyFont="1" applyAlignment="1">
      <alignment horizontal="left"/>
    </xf>
    <xf numFmtId="0" fontId="6" fillId="0" borderId="0" xfId="0" quotePrefix="1" applyFont="1" applyAlignment="1">
      <alignment horizontal="left"/>
    </xf>
    <xf numFmtId="0" fontId="17" fillId="0" borderId="0" xfId="0" applyFont="1"/>
    <xf numFmtId="44" fontId="17" fillId="0" borderId="0" xfId="2" applyFont="1" applyProtection="1"/>
    <xf numFmtId="0" fontId="6" fillId="0" borderId="0" xfId="0" applyFont="1"/>
    <xf numFmtId="0" fontId="2" fillId="0" borderId="0" xfId="0" applyFont="1" applyAlignment="1">
      <alignment horizontal="left"/>
    </xf>
    <xf numFmtId="165" fontId="6" fillId="0" borderId="0" xfId="2" applyNumberFormat="1" applyFont="1" applyAlignment="1" applyProtection="1">
      <alignment horizontal="left"/>
    </xf>
    <xf numFmtId="0" fontId="20" fillId="0" borderId="0" xfId="0" applyFont="1"/>
    <xf numFmtId="0" fontId="6" fillId="0" borderId="0" xfId="0" applyFont="1" applyAlignment="1">
      <alignment horizontal="center"/>
    </xf>
    <xf numFmtId="44" fontId="17" fillId="0" borderId="0" xfId="0" applyNumberFormat="1" applyFont="1" applyAlignment="1">
      <alignment horizontal="left"/>
    </xf>
    <xf numFmtId="165" fontId="6" fillId="0" borderId="0" xfId="2" applyNumberFormat="1" applyFont="1" applyProtection="1"/>
    <xf numFmtId="43" fontId="17" fillId="0" borderId="0" xfId="1" applyFont="1" applyProtection="1"/>
    <xf numFmtId="0" fontId="16" fillId="0" borderId="0" xfId="0" applyFont="1"/>
    <xf numFmtId="0" fontId="3" fillId="0" borderId="0" xfId="0" applyFont="1"/>
    <xf numFmtId="0" fontId="6" fillId="0" borderId="0" xfId="0" applyFont="1" applyAlignment="1">
      <alignment vertical="top"/>
    </xf>
    <xf numFmtId="43" fontId="4" fillId="0" borderId="0" xfId="1" applyFont="1" applyProtection="1"/>
    <xf numFmtId="0" fontId="16" fillId="0" borderId="0" xfId="0" applyFont="1" applyAlignment="1">
      <alignment horizontal="left" indent="2"/>
    </xf>
    <xf numFmtId="165" fontId="6" fillId="0" borderId="0" xfId="2" applyNumberFormat="1" applyFont="1" applyFill="1" applyProtection="1"/>
    <xf numFmtId="0" fontId="19" fillId="0" borderId="0" xfId="0" applyFont="1" applyAlignment="1">
      <alignment horizontal="right"/>
    </xf>
    <xf numFmtId="165" fontId="3" fillId="0" borderId="0" xfId="0" applyNumberFormat="1" applyFont="1"/>
    <xf numFmtId="165" fontId="19" fillId="0" borderId="0" xfId="2" applyNumberFormat="1" applyFont="1" applyAlignment="1" applyProtection="1">
      <alignment horizontal="right"/>
    </xf>
    <xf numFmtId="165" fontId="4" fillId="0" borderId="0" xfId="0" applyNumberFormat="1" applyFont="1"/>
    <xf numFmtId="0" fontId="11" fillId="0" borderId="0" xfId="0" applyFont="1"/>
    <xf numFmtId="165" fontId="11" fillId="0" borderId="0" xfId="2" applyNumberFormat="1" applyFont="1" applyFill="1" applyProtection="1"/>
    <xf numFmtId="0" fontId="10" fillId="0" borderId="0" xfId="0" applyFont="1"/>
    <xf numFmtId="165" fontId="3" fillId="0" borderId="0" xfId="2" applyNumberFormat="1" applyFont="1" applyFill="1" applyProtection="1"/>
    <xf numFmtId="165" fontId="3" fillId="0" borderId="0" xfId="2" applyNumberFormat="1" applyFont="1" applyFill="1" applyAlignment="1" applyProtection="1">
      <alignment horizontal="right"/>
    </xf>
    <xf numFmtId="0" fontId="18" fillId="0" borderId="0" xfId="0" applyFont="1"/>
    <xf numFmtId="0" fontId="6" fillId="2" borderId="0" xfId="0" applyFont="1" applyFill="1" applyAlignment="1" applyProtection="1">
      <alignment horizontal="left"/>
      <protection locked="0"/>
    </xf>
    <xf numFmtId="0" fontId="5" fillId="0" borderId="0" xfId="0" applyFont="1" applyAlignment="1">
      <alignment horizontal="left" vertical="center" wrapText="1"/>
    </xf>
    <xf numFmtId="0" fontId="4" fillId="0" borderId="0" xfId="0" applyFont="1" applyAlignment="1">
      <alignment vertical="top"/>
    </xf>
    <xf numFmtId="0" fontId="2" fillId="0" borderId="0" xfId="0" applyFont="1"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xf>
    <xf numFmtId="165" fontId="6" fillId="0" borderId="0" xfId="2" applyNumberFormat="1" applyFont="1" applyAlignment="1" applyProtection="1">
      <alignment horizontal="left" vertical="top"/>
    </xf>
    <xf numFmtId="0" fontId="7" fillId="0" borderId="0" xfId="0" applyFont="1"/>
    <xf numFmtId="165" fontId="9" fillId="0" borderId="0" xfId="0" applyNumberFormat="1" applyFont="1"/>
    <xf numFmtId="165" fontId="9" fillId="0" borderId="0" xfId="2" applyNumberFormat="1" applyFont="1" applyProtection="1"/>
    <xf numFmtId="165" fontId="9" fillId="0" borderId="0" xfId="0" applyNumberFormat="1" applyFont="1" applyAlignment="1">
      <alignment horizontal="left"/>
    </xf>
    <xf numFmtId="44" fontId="11" fillId="0" borderId="0" xfId="2" applyFont="1" applyProtection="1"/>
    <xf numFmtId="165" fontId="8" fillId="0" borderId="0" xfId="0" applyNumberFormat="1" applyFont="1"/>
    <xf numFmtId="165" fontId="8" fillId="0" borderId="0" xfId="2" applyNumberFormat="1" applyFont="1" applyProtection="1"/>
    <xf numFmtId="165" fontId="8"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applyAlignment="1">
      <alignment horizontal="left" indent="1"/>
    </xf>
    <xf numFmtId="0" fontId="6" fillId="0" borderId="0" xfId="0" applyFont="1" applyAlignment="1">
      <alignment horizontal="left" vertical="top" wrapText="1"/>
    </xf>
    <xf numFmtId="0" fontId="3" fillId="0" borderId="0" xfId="0" applyFont="1" applyAlignment="1">
      <alignment vertical="top"/>
    </xf>
    <xf numFmtId="165" fontId="6" fillId="0" borderId="0" xfId="2" applyNumberFormat="1" applyFont="1" applyAlignment="1" applyProtection="1">
      <alignment vertical="top"/>
    </xf>
    <xf numFmtId="0" fontId="3" fillId="0" borderId="0" xfId="0" applyFont="1" applyAlignment="1">
      <alignment horizontal="left"/>
    </xf>
    <xf numFmtId="0" fontId="4" fillId="0" borderId="0" xfId="0" applyFont="1" applyAlignment="1">
      <alignment vertical="top" wrapText="1"/>
    </xf>
    <xf numFmtId="0" fontId="7" fillId="0" borderId="0" xfId="0" applyFont="1" applyAlignment="1">
      <alignment horizontal="left"/>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165" fontId="6" fillId="0" borderId="0" xfId="2" applyNumberFormat="1" applyFont="1" applyFill="1" applyBorder="1" applyProtection="1"/>
    <xf numFmtId="0" fontId="13" fillId="3" borderId="0" xfId="0" applyFont="1" applyFill="1"/>
    <xf numFmtId="38" fontId="13" fillId="3" borderId="0" xfId="0" applyNumberFormat="1" applyFont="1" applyFill="1"/>
    <xf numFmtId="0" fontId="13" fillId="3" borderId="3" xfId="0" applyFont="1" applyFill="1" applyBorder="1"/>
    <xf numFmtId="0" fontId="13" fillId="3" borderId="4" xfId="0" applyFont="1" applyFill="1" applyBorder="1"/>
    <xf numFmtId="38" fontId="13" fillId="3" borderId="4" xfId="0" applyNumberFormat="1" applyFont="1" applyFill="1" applyBorder="1"/>
    <xf numFmtId="0" fontId="13" fillId="3" borderId="5" xfId="0" applyFont="1" applyFill="1" applyBorder="1"/>
    <xf numFmtId="0" fontId="13" fillId="3" borderId="6" xfId="0" applyFont="1" applyFill="1" applyBorder="1"/>
    <xf numFmtId="0" fontId="14" fillId="3" borderId="0" xfId="0" applyFont="1" applyFill="1" applyAlignment="1">
      <alignment horizontal="center"/>
    </xf>
    <xf numFmtId="0" fontId="13" fillId="3" borderId="7" xfId="0" applyFont="1" applyFill="1" applyBorder="1"/>
    <xf numFmtId="38" fontId="15" fillId="3" borderId="8" xfId="0" applyNumberFormat="1" applyFont="1" applyFill="1" applyBorder="1" applyAlignment="1">
      <alignment horizontal="center" wrapText="1"/>
    </xf>
    <xf numFmtId="0" fontId="15" fillId="3" borderId="0" xfId="0" applyFont="1" applyFill="1"/>
    <xf numFmtId="38" fontId="15" fillId="3" borderId="8" xfId="0" applyNumberFormat="1" applyFont="1" applyFill="1" applyBorder="1" applyAlignment="1">
      <alignment horizontal="center"/>
    </xf>
    <xf numFmtId="0" fontId="13" fillId="3" borderId="0" xfId="0" applyFont="1" applyFill="1" applyAlignment="1">
      <alignment wrapText="1"/>
    </xf>
    <xf numFmtId="0" fontId="13" fillId="3" borderId="10" xfId="0" applyFont="1" applyFill="1" applyBorder="1"/>
    <xf numFmtId="0" fontId="13" fillId="3" borderId="8" xfId="0" applyFont="1" applyFill="1" applyBorder="1"/>
    <xf numFmtId="38" fontId="13" fillId="3" borderId="8" xfId="0" applyNumberFormat="1" applyFont="1" applyFill="1" applyBorder="1"/>
    <xf numFmtId="0" fontId="13" fillId="3" borderId="11" xfId="0" applyFont="1" applyFill="1" applyBorder="1"/>
    <xf numFmtId="164" fontId="6" fillId="0" borderId="0" xfId="0" applyNumberFormat="1" applyFont="1" applyAlignment="1">
      <alignment horizontal="left"/>
    </xf>
    <xf numFmtId="0" fontId="3" fillId="0" borderId="0" xfId="0" applyFont="1" applyAlignment="1">
      <alignment horizontal="left" vertical="top"/>
    </xf>
    <xf numFmtId="0" fontId="6" fillId="0" borderId="0" xfId="0" applyFont="1" applyAlignment="1">
      <alignment horizontal="left" wrapText="1"/>
    </xf>
    <xf numFmtId="0" fontId="12" fillId="0" borderId="0" xfId="0" applyFont="1" applyAlignment="1">
      <alignment horizontal="center"/>
    </xf>
    <xf numFmtId="0" fontId="4" fillId="4" borderId="2" xfId="0" applyFont="1" applyFill="1" applyBorder="1"/>
    <xf numFmtId="0" fontId="7" fillId="4" borderId="2" xfId="0" applyFont="1" applyFill="1" applyBorder="1" applyAlignment="1">
      <alignment horizontal="center"/>
    </xf>
    <xf numFmtId="0" fontId="7" fillId="0" borderId="1" xfId="0" applyFont="1" applyBorder="1" applyAlignment="1">
      <alignment horizontal="center"/>
    </xf>
    <xf numFmtId="165" fontId="6" fillId="0" borderId="1" xfId="2" applyNumberFormat="1" applyFont="1" applyFill="1" applyBorder="1" applyProtection="1"/>
    <xf numFmtId="43" fontId="2" fillId="0" borderId="0" xfId="1" applyFont="1" applyAlignment="1" applyProtection="1">
      <alignment horizontal="center"/>
    </xf>
    <xf numFmtId="43" fontId="4" fillId="0" borderId="0" xfId="1" applyFont="1" applyBorder="1" applyProtection="1"/>
    <xf numFmtId="44" fontId="4" fillId="0" borderId="0" xfId="2" applyFont="1" applyFill="1" applyProtection="1"/>
    <xf numFmtId="164" fontId="3" fillId="0" borderId="0" xfId="0" applyNumberFormat="1" applyFont="1" applyAlignment="1">
      <alignment horizontal="left"/>
    </xf>
    <xf numFmtId="0" fontId="7" fillId="0" borderId="0" xfId="0" applyFont="1" applyAlignment="1">
      <alignment horizontal="center"/>
    </xf>
    <xf numFmtId="44" fontId="3" fillId="0" borderId="0" xfId="2" applyFont="1" applyFill="1" applyAlignment="1" applyProtection="1">
      <alignment horizontal="left" vertical="top"/>
    </xf>
    <xf numFmtId="0" fontId="3" fillId="0" borderId="0" xfId="0" applyFont="1" applyAlignment="1">
      <alignment horizontal="left" vertical="top" wrapText="1"/>
    </xf>
    <xf numFmtId="0" fontId="6" fillId="2" borderId="0" xfId="0" applyFont="1" applyFill="1" applyAlignment="1" applyProtection="1">
      <alignment horizontal="left" vertical="top"/>
      <protection locked="0"/>
    </xf>
    <xf numFmtId="0" fontId="21" fillId="0" borderId="0" xfId="0" applyFont="1" applyAlignment="1">
      <alignment vertical="center"/>
    </xf>
    <xf numFmtId="167" fontId="6" fillId="2" borderId="0" xfId="0" applyNumberFormat="1" applyFont="1" applyFill="1" applyAlignment="1" applyProtection="1">
      <alignment horizontal="left"/>
      <protection locked="0"/>
    </xf>
    <xf numFmtId="44" fontId="6" fillId="2" borderId="0" xfId="2" applyFont="1" applyFill="1" applyAlignment="1" applyProtection="1">
      <alignment horizontal="left" vertical="top"/>
      <protection locked="0"/>
    </xf>
    <xf numFmtId="0" fontId="6" fillId="0" borderId="0" xfId="0" applyFont="1" applyAlignment="1">
      <alignment vertical="top" wrapText="1"/>
    </xf>
    <xf numFmtId="168" fontId="6" fillId="2" borderId="2" xfId="1" applyNumberFormat="1" applyFont="1" applyFill="1" applyBorder="1" applyProtection="1">
      <protection locked="0"/>
    </xf>
    <xf numFmtId="0" fontId="4" fillId="0" borderId="1" xfId="0" applyFont="1" applyBorder="1" applyAlignment="1">
      <alignment vertical="top"/>
    </xf>
    <xf numFmtId="0" fontId="14" fillId="0" borderId="0" xfId="0" applyFont="1" applyAlignment="1" applyProtection="1">
      <alignment horizontal="center"/>
      <protection locked="0"/>
    </xf>
    <xf numFmtId="168" fontId="13" fillId="3" borderId="0" xfId="1" applyNumberFormat="1" applyFont="1" applyFill="1"/>
    <xf numFmtId="168" fontId="13" fillId="2" borderId="0" xfId="1" applyNumberFormat="1" applyFont="1" applyFill="1" applyProtection="1">
      <protection locked="0"/>
    </xf>
    <xf numFmtId="168" fontId="13" fillId="3" borderId="0" xfId="1" quotePrefix="1" applyNumberFormat="1" applyFont="1" applyFill="1"/>
    <xf numFmtId="168" fontId="13" fillId="3" borderId="0" xfId="1" applyNumberFormat="1" applyFont="1" applyFill="1" applyBorder="1"/>
    <xf numFmtId="165" fontId="13" fillId="2" borderId="0" xfId="2" applyNumberFormat="1" applyFont="1" applyFill="1" applyProtection="1">
      <protection locked="0"/>
    </xf>
    <xf numFmtId="165" fontId="13" fillId="3" borderId="9" xfId="2" applyNumberFormat="1" applyFont="1" applyFill="1" applyBorder="1"/>
    <xf numFmtId="165" fontId="13" fillId="3" borderId="0" xfId="2" applyNumberFormat="1" applyFont="1" applyFill="1"/>
    <xf numFmtId="0" fontId="23" fillId="5" borderId="0" xfId="3" applyFont="1" applyFill="1"/>
    <xf numFmtId="0" fontId="24" fillId="5" borderId="0" xfId="3" applyFont="1" applyFill="1"/>
    <xf numFmtId="0" fontId="24" fillId="5" borderId="0" xfId="3" applyFont="1" applyFill="1" applyAlignment="1">
      <alignment horizontal="center"/>
    </xf>
    <xf numFmtId="0" fontId="24" fillId="5" borderId="0" xfId="3" applyFont="1" applyFill="1" applyAlignment="1">
      <alignment wrapText="1"/>
    </xf>
    <xf numFmtId="0" fontId="24" fillId="5" borderId="0" xfId="3" applyFont="1" applyFill="1" applyAlignment="1">
      <alignment horizontal="center" wrapText="1"/>
    </xf>
    <xf numFmtId="0" fontId="24" fillId="0" borderId="0" xfId="3" applyFont="1"/>
    <xf numFmtId="0" fontId="24" fillId="0" borderId="0" xfId="3" applyFont="1" applyAlignment="1">
      <alignment horizontal="center"/>
    </xf>
    <xf numFmtId="0" fontId="22" fillId="6" borderId="0" xfId="3" applyFont="1" applyFill="1"/>
    <xf numFmtId="0" fontId="1" fillId="6" borderId="0" xfId="3" applyFill="1"/>
    <xf numFmtId="0" fontId="1" fillId="6" borderId="0" xfId="3" applyFill="1" applyAlignment="1">
      <alignment horizontal="center"/>
    </xf>
    <xf numFmtId="0" fontId="1" fillId="0" borderId="0" xfId="3"/>
    <xf numFmtId="0" fontId="25" fillId="0" borderId="0" xfId="3" applyFont="1" applyAlignment="1">
      <alignment horizontal="left" vertical="top" wrapText="1"/>
    </xf>
    <xf numFmtId="0" fontId="25" fillId="0" borderId="0" xfId="3" applyFont="1" applyAlignment="1">
      <alignment horizontal="center" vertical="top" wrapText="1"/>
    </xf>
    <xf numFmtId="0" fontId="27" fillId="0" borderId="12" xfId="3" applyFont="1" applyBorder="1" applyAlignment="1">
      <alignment horizontal="center" vertical="top" wrapText="1"/>
    </xf>
    <xf numFmtId="0" fontId="27" fillId="0" borderId="0" xfId="3" applyFont="1" applyAlignment="1">
      <alignment vertical="top" wrapText="1"/>
    </xf>
    <xf numFmtId="0" fontId="28" fillId="0" borderId="0" xfId="3" applyFont="1" applyAlignment="1">
      <alignment horizontal="center" vertical="top" wrapText="1"/>
    </xf>
    <xf numFmtId="0" fontId="28" fillId="0" borderId="0" xfId="3" quotePrefix="1" applyFont="1" applyAlignment="1">
      <alignment horizontal="center" vertical="top" wrapText="1"/>
    </xf>
    <xf numFmtId="0" fontId="29" fillId="0" borderId="0" xfId="3" applyFont="1" applyAlignment="1">
      <alignment horizontal="center" vertical="top" wrapText="1"/>
    </xf>
    <xf numFmtId="0" fontId="27" fillId="0" borderId="0" xfId="3" applyFont="1" applyAlignment="1">
      <alignment horizontal="center" vertical="top" wrapText="1"/>
    </xf>
    <xf numFmtId="0" fontId="25" fillId="0" borderId="0" xfId="3" applyFont="1" applyAlignment="1">
      <alignment vertical="top"/>
    </xf>
    <xf numFmtId="168" fontId="25" fillId="2" borderId="2" xfId="1" applyNumberFormat="1" applyFont="1" applyFill="1" applyBorder="1" applyAlignment="1" applyProtection="1">
      <alignment vertical="top"/>
      <protection locked="0"/>
    </xf>
    <xf numFmtId="168" fontId="25" fillId="0" borderId="0" xfId="1" applyNumberFormat="1" applyFont="1" applyAlignment="1" applyProtection="1">
      <alignment vertical="top"/>
    </xf>
    <xf numFmtId="168" fontId="25" fillId="0" borderId="0" xfId="1" quotePrefix="1" applyNumberFormat="1" applyFont="1" applyAlignment="1" applyProtection="1">
      <alignment vertical="top"/>
    </xf>
    <xf numFmtId="168" fontId="25" fillId="0" borderId="2" xfId="1" applyNumberFormat="1" applyFont="1" applyBorder="1" applyAlignment="1" applyProtection="1">
      <alignment vertical="top"/>
    </xf>
    <xf numFmtId="168" fontId="25" fillId="0" borderId="2" xfId="1" applyNumberFormat="1" applyFont="1" applyFill="1" applyBorder="1" applyAlignment="1" applyProtection="1">
      <alignment vertical="top"/>
    </xf>
    <xf numFmtId="168" fontId="30" fillId="0" borderId="2" xfId="1" applyNumberFormat="1" applyFont="1" applyBorder="1" applyAlignment="1" applyProtection="1">
      <alignment vertical="top"/>
    </xf>
    <xf numFmtId="0" fontId="25" fillId="0" borderId="0" xfId="3" applyFont="1" applyAlignment="1">
      <alignment horizontal="center" vertical="top"/>
    </xf>
    <xf numFmtId="0" fontId="31" fillId="0" borderId="0" xfId="3" applyFont="1" applyAlignment="1">
      <alignment vertical="top"/>
    </xf>
    <xf numFmtId="0" fontId="25" fillId="0" borderId="0" xfId="3" applyFont="1" applyAlignment="1">
      <alignment vertical="top" wrapText="1"/>
    </xf>
    <xf numFmtId="43" fontId="25" fillId="0" borderId="0" xfId="1" quotePrefix="1" applyFont="1" applyAlignment="1" applyProtection="1">
      <alignment vertical="top"/>
    </xf>
    <xf numFmtId="43" fontId="25" fillId="0" borderId="0" xfId="1" applyFont="1" applyAlignment="1" applyProtection="1">
      <alignment vertical="top"/>
    </xf>
    <xf numFmtId="0" fontId="27" fillId="0" borderId="0" xfId="3" applyFont="1" applyAlignment="1">
      <alignment horizontal="left" vertical="top" wrapText="1"/>
    </xf>
    <xf numFmtId="0" fontId="1" fillId="0" borderId="0" xfId="3" applyAlignment="1">
      <alignment horizontal="center"/>
    </xf>
    <xf numFmtId="168" fontId="1" fillId="0" borderId="2" xfId="1" applyNumberFormat="1" applyBorder="1" applyProtection="1"/>
    <xf numFmtId="0" fontId="29" fillId="0" borderId="0" xfId="3" applyFont="1"/>
    <xf numFmtId="0" fontId="30" fillId="0" borderId="0" xfId="3" applyFont="1" applyAlignment="1">
      <alignment vertical="top"/>
    </xf>
    <xf numFmtId="0" fontId="22" fillId="0" borderId="0" xfId="3" applyFont="1"/>
    <xf numFmtId="0" fontId="27" fillId="0" borderId="0" xfId="3" applyFont="1" applyAlignment="1">
      <alignment vertical="top"/>
    </xf>
    <xf numFmtId="0" fontId="6" fillId="0" borderId="13" xfId="0" applyFont="1" applyBorder="1" applyAlignment="1">
      <alignment horizontal="center" vertical="top" wrapText="1"/>
    </xf>
    <xf numFmtId="0" fontId="6" fillId="0" borderId="0" xfId="0" applyFont="1" applyAlignment="1">
      <alignment horizontal="center" vertical="top" wrapText="1"/>
    </xf>
    <xf numFmtId="0" fontId="5" fillId="0" borderId="0" xfId="0" applyFont="1" applyAlignment="1">
      <alignment vertical="center"/>
    </xf>
    <xf numFmtId="0" fontId="2" fillId="0" borderId="0" xfId="0" applyFont="1" applyAlignment="1">
      <alignment vertical="top" wrapText="1"/>
    </xf>
    <xf numFmtId="0" fontId="33" fillId="0" borderId="0" xfId="0" applyFont="1" applyAlignment="1">
      <alignment horizontal="left"/>
    </xf>
    <xf numFmtId="0" fontId="34" fillId="0" borderId="0" xfId="0" applyFont="1" applyAlignment="1">
      <alignment vertical="top" wrapText="1"/>
    </xf>
    <xf numFmtId="0" fontId="6" fillId="0" borderId="0" xfId="0" applyFont="1" applyAlignment="1">
      <alignment vertical="center"/>
    </xf>
    <xf numFmtId="44" fontId="6" fillId="0" borderId="0" xfId="2" applyFont="1" applyProtection="1"/>
    <xf numFmtId="44" fontId="6" fillId="0" borderId="0" xfId="2" applyFont="1" applyFill="1" applyProtection="1"/>
    <xf numFmtId="165" fontId="6" fillId="0" borderId="0" xfId="0" applyNumberFormat="1" applyFont="1"/>
    <xf numFmtId="0" fontId="2" fillId="0" borderId="0" xfId="0" applyFont="1" applyAlignment="1">
      <alignment vertical="center" wrapText="1"/>
    </xf>
    <xf numFmtId="0" fontId="35" fillId="7" borderId="2" xfId="0" applyFont="1" applyFill="1" applyBorder="1" applyAlignment="1">
      <alignment horizontal="center" vertical="center"/>
    </xf>
    <xf numFmtId="0" fontId="36" fillId="0" borderId="14" xfId="0" applyFont="1" applyBorder="1" applyAlignment="1">
      <alignment vertical="center"/>
    </xf>
    <xf numFmtId="49" fontId="6" fillId="2" borderId="0" xfId="1" applyNumberFormat="1" applyFont="1" applyFill="1" applyBorder="1" applyAlignment="1" applyProtection="1">
      <protection locked="0"/>
    </xf>
    <xf numFmtId="0" fontId="0" fillId="0" borderId="0" xfId="0" quotePrefix="1"/>
    <xf numFmtId="0" fontId="0" fillId="0" borderId="0" xfId="0" applyAlignment="1">
      <alignment wrapText="1"/>
    </xf>
    <xf numFmtId="0" fontId="37" fillId="0" borderId="14" xfId="0" applyFont="1" applyBorder="1" applyAlignment="1">
      <alignment vertical="center" wrapText="1"/>
    </xf>
    <xf numFmtId="0" fontId="5" fillId="0" borderId="0" xfId="0" applyFont="1" applyAlignment="1">
      <alignment vertical="center" wrapText="1"/>
    </xf>
    <xf numFmtId="0" fontId="32" fillId="0" borderId="0" xfId="0" applyFont="1"/>
    <xf numFmtId="168" fontId="25" fillId="0" borderId="0" xfId="1" applyNumberFormat="1" applyFont="1" applyFill="1" applyBorder="1" applyAlignment="1" applyProtection="1">
      <alignment vertical="top"/>
      <protection locked="0"/>
    </xf>
    <xf numFmtId="168" fontId="25" fillId="0" borderId="0" xfId="1" applyNumberFormat="1" applyFont="1" applyAlignment="1" applyProtection="1">
      <alignment horizontal="center" vertical="top"/>
    </xf>
    <xf numFmtId="168" fontId="25" fillId="0" borderId="0" xfId="1" quotePrefix="1" applyNumberFormat="1" applyFont="1" applyFill="1" applyBorder="1" applyAlignment="1" applyProtection="1">
      <alignment horizontal="center" vertical="top"/>
      <protection locked="0"/>
    </xf>
    <xf numFmtId="168" fontId="25" fillId="0" borderId="0" xfId="1" quotePrefix="1" applyNumberFormat="1" applyFont="1" applyAlignment="1" applyProtection="1">
      <alignment horizontal="center" vertical="top"/>
    </xf>
    <xf numFmtId="0" fontId="28" fillId="0" borderId="0" xfId="3" applyFont="1" applyAlignment="1">
      <alignment horizontal="right" vertical="top" wrapText="1"/>
    </xf>
    <xf numFmtId="0" fontId="40" fillId="4" borderId="0" xfId="0" applyFont="1" applyFill="1" applyAlignment="1">
      <alignment horizontal="left"/>
    </xf>
    <xf numFmtId="165" fontId="40" fillId="4" borderId="0" xfId="0" applyNumberFormat="1" applyFont="1" applyFill="1"/>
    <xf numFmtId="165" fontId="41" fillId="4" borderId="0" xfId="0" applyNumberFormat="1" applyFont="1" applyFill="1"/>
    <xf numFmtId="165" fontId="41" fillId="4" borderId="0" xfId="2" applyNumberFormat="1" applyFont="1" applyFill="1" applyProtection="1"/>
    <xf numFmtId="165" fontId="41" fillId="4" borderId="0" xfId="0" applyNumberFormat="1" applyFont="1" applyFill="1" applyAlignment="1">
      <alignment horizontal="left"/>
    </xf>
    <xf numFmtId="0" fontId="42" fillId="0" borderId="0" xfId="0" applyFont="1" applyAlignment="1">
      <alignment horizontal="left" vertical="top"/>
    </xf>
    <xf numFmtId="0" fontId="43" fillId="0" borderId="0" xfId="0" applyFont="1" applyAlignment="1">
      <alignment vertical="top"/>
    </xf>
    <xf numFmtId="165" fontId="8" fillId="0" borderId="0" xfId="2" applyNumberFormat="1" applyFont="1" applyFill="1" applyProtection="1"/>
    <xf numFmtId="165" fontId="44" fillId="0" borderId="0" xfId="0" applyNumberFormat="1" applyFont="1" applyAlignment="1">
      <alignment horizontal="left"/>
    </xf>
    <xf numFmtId="165" fontId="45" fillId="0" borderId="0" xfId="0" applyNumberFormat="1" applyFont="1" applyAlignment="1">
      <alignment horizontal="left"/>
    </xf>
    <xf numFmtId="165" fontId="38" fillId="0" borderId="0" xfId="0" applyNumberFormat="1" applyFont="1" applyAlignment="1">
      <alignment horizontal="left"/>
    </xf>
    <xf numFmtId="0" fontId="47" fillId="0" borderId="0" xfId="0" applyFont="1" applyAlignment="1">
      <alignment horizontal="left" indent="1"/>
    </xf>
    <xf numFmtId="0" fontId="39" fillId="0" borderId="13" xfId="0" applyFont="1" applyBorder="1" applyAlignment="1">
      <alignment horizontal="center"/>
    </xf>
    <xf numFmtId="0" fontId="39" fillId="0" borderId="13" xfId="0" applyFont="1" applyBorder="1" applyAlignment="1">
      <alignment horizontal="center" vertical="top" wrapText="1"/>
    </xf>
    <xf numFmtId="165" fontId="39" fillId="0" borderId="0" xfId="2" applyNumberFormat="1" applyFont="1" applyAlignment="1" applyProtection="1">
      <alignment vertical="top"/>
    </xf>
    <xf numFmtId="44" fontId="38" fillId="0" borderId="0" xfId="2" applyFont="1" applyProtection="1"/>
    <xf numFmtId="0" fontId="39" fillId="0" borderId="0" xfId="0" applyFont="1" applyAlignment="1">
      <alignment vertical="top"/>
    </xf>
    <xf numFmtId="0" fontId="39" fillId="0" borderId="0" xfId="0" applyFont="1"/>
    <xf numFmtId="165" fontId="39" fillId="0" borderId="0" xfId="2" applyNumberFormat="1" applyFont="1" applyProtection="1"/>
    <xf numFmtId="165" fontId="38" fillId="0" borderId="0" xfId="0" applyNumberFormat="1" applyFont="1"/>
    <xf numFmtId="165" fontId="38" fillId="0" borderId="0" xfId="2" applyNumberFormat="1" applyFont="1" applyProtection="1"/>
    <xf numFmtId="165" fontId="2" fillId="0" borderId="0" xfId="0" applyNumberFormat="1" applyFont="1"/>
    <xf numFmtId="165" fontId="2" fillId="0" borderId="0" xfId="2" applyNumberFormat="1" applyFont="1" applyProtection="1"/>
    <xf numFmtId="165" fontId="2" fillId="0" borderId="0" xfId="0" applyNumberFormat="1" applyFont="1" applyAlignment="1">
      <alignment horizontal="left"/>
    </xf>
    <xf numFmtId="168" fontId="3" fillId="2" borderId="0" xfId="1" applyNumberFormat="1" applyFont="1" applyFill="1" applyProtection="1">
      <protection locked="0"/>
    </xf>
    <xf numFmtId="168" fontId="3" fillId="0" borderId="0" xfId="1" applyNumberFormat="1" applyFont="1" applyProtection="1"/>
    <xf numFmtId="168" fontId="3" fillId="0" borderId="0" xfId="1" applyNumberFormat="1" applyFont="1" applyFill="1" applyProtection="1"/>
    <xf numFmtId="168" fontId="3" fillId="2" borderId="0" xfId="1" applyNumberFormat="1" applyFont="1" applyFill="1" applyAlignment="1" applyProtection="1">
      <protection locked="0"/>
    </xf>
    <xf numFmtId="168" fontId="3" fillId="0" borderId="0" xfId="1" applyNumberFormat="1" applyFont="1"/>
    <xf numFmtId="168" fontId="3" fillId="0" borderId="0" xfId="1" applyNumberFormat="1" applyFont="1" applyAlignment="1">
      <alignment vertical="top"/>
    </xf>
    <xf numFmtId="165" fontId="3" fillId="0" borderId="0" xfId="2" applyNumberFormat="1" applyFont="1" applyProtection="1"/>
    <xf numFmtId="0" fontId="39" fillId="0" borderId="0" xfId="0" applyFont="1" applyAlignment="1">
      <alignment horizontal="center"/>
    </xf>
    <xf numFmtId="0" fontId="38" fillId="0" borderId="0" xfId="0" applyFont="1" applyAlignment="1">
      <alignment vertical="top" wrapText="1"/>
    </xf>
    <xf numFmtId="0" fontId="38" fillId="0" borderId="0" xfId="0" applyFont="1"/>
    <xf numFmtId="44" fontId="39" fillId="0" borderId="0" xfId="2" applyFont="1" applyProtection="1"/>
    <xf numFmtId="0" fontId="39" fillId="0" borderId="0" xfId="0" applyFont="1" applyAlignment="1">
      <alignment horizontal="left"/>
    </xf>
    <xf numFmtId="0" fontId="38" fillId="0" borderId="0" xfId="0" applyFont="1" applyAlignment="1">
      <alignment horizontal="left"/>
    </xf>
    <xf numFmtId="0" fontId="39" fillId="0" borderId="0" xfId="0" quotePrefix="1" applyFont="1" applyAlignment="1">
      <alignment horizontal="left"/>
    </xf>
    <xf numFmtId="165" fontId="39" fillId="0" borderId="0" xfId="2" applyNumberFormat="1" applyFont="1" applyAlignment="1" applyProtection="1">
      <alignment horizontal="left"/>
    </xf>
    <xf numFmtId="165" fontId="39" fillId="0" borderId="0" xfId="2" applyNumberFormat="1" applyFont="1" applyFill="1" applyProtection="1"/>
    <xf numFmtId="0" fontId="3" fillId="0" borderId="0" xfId="0" applyFont="1" applyAlignment="1">
      <alignment wrapText="1"/>
    </xf>
    <xf numFmtId="44" fontId="3" fillId="0" borderId="0" xfId="2" applyFont="1" applyProtection="1"/>
    <xf numFmtId="44" fontId="3" fillId="0" borderId="0" xfId="0" applyNumberFormat="1" applyFont="1" applyAlignment="1">
      <alignment horizontal="left"/>
    </xf>
    <xf numFmtId="0" fontId="44" fillId="0" borderId="0" xfId="0" applyFont="1" applyAlignment="1">
      <alignment horizontal="left"/>
    </xf>
    <xf numFmtId="44" fontId="2" fillId="0" borderId="0" xfId="2" applyFont="1" applyProtection="1"/>
    <xf numFmtId="165" fontId="2" fillId="0" borderId="0" xfId="0" applyNumberFormat="1" applyFont="1" applyAlignment="1">
      <alignment horizontal="left" indent="1"/>
    </xf>
    <xf numFmtId="165" fontId="2" fillId="0" borderId="0" xfId="2" applyNumberFormat="1" applyFont="1" applyFill="1" applyProtection="1"/>
    <xf numFmtId="44" fontId="2" fillId="0" borderId="0" xfId="2" applyFont="1" applyFill="1" applyProtection="1"/>
    <xf numFmtId="44" fontId="2" fillId="0" borderId="0" xfId="0" applyNumberFormat="1" applyFont="1"/>
    <xf numFmtId="168" fontId="4" fillId="4" borderId="0" xfId="1" applyNumberFormat="1" applyFont="1" applyFill="1" applyAlignment="1">
      <alignment vertical="top"/>
    </xf>
    <xf numFmtId="0" fontId="39" fillId="0" borderId="2" xfId="0" applyFont="1" applyBorder="1" applyAlignment="1">
      <alignment horizontal="center" vertical="top"/>
    </xf>
    <xf numFmtId="168" fontId="4" fillId="0" borderId="0" xfId="0" applyNumberFormat="1" applyFont="1" applyAlignment="1">
      <alignment vertical="top"/>
    </xf>
    <xf numFmtId="168" fontId="4" fillId="0" borderId="0" xfId="1" applyNumberFormat="1" applyFont="1" applyFill="1" applyAlignment="1">
      <alignment vertical="top"/>
    </xf>
    <xf numFmtId="38" fontId="15" fillId="3" borderId="0" xfId="0" applyNumberFormat="1" applyFont="1" applyFill="1" applyAlignment="1">
      <alignment horizontal="center" wrapText="1"/>
    </xf>
    <xf numFmtId="38" fontId="48" fillId="3" borderId="0" xfId="0" applyNumberFormat="1" applyFont="1" applyFill="1" applyAlignment="1">
      <alignment horizontal="center" wrapText="1"/>
    </xf>
    <xf numFmtId="38" fontId="48" fillId="3" borderId="0" xfId="0" applyNumberFormat="1" applyFont="1" applyFill="1" applyAlignment="1">
      <alignment horizontal="center"/>
    </xf>
    <xf numFmtId="0" fontId="49" fillId="0" borderId="0" xfId="0" applyFont="1" applyAlignment="1">
      <alignment horizontal="right" vertical="top"/>
    </xf>
    <xf numFmtId="0" fontId="40" fillId="0" borderId="15" xfId="0" applyFont="1" applyBorder="1" applyAlignment="1">
      <alignment horizontal="left"/>
    </xf>
    <xf numFmtId="165" fontId="40" fillId="0" borderId="17" xfId="0" applyNumberFormat="1" applyFont="1" applyBorder="1"/>
    <xf numFmtId="165" fontId="41" fillId="0" borderId="17" xfId="0" applyNumberFormat="1" applyFont="1" applyBorder="1"/>
    <xf numFmtId="165" fontId="41" fillId="0" borderId="17" xfId="2" applyNumberFormat="1" applyFont="1" applyFill="1" applyBorder="1" applyProtection="1"/>
    <xf numFmtId="165" fontId="41" fillId="0" borderId="16" xfId="2" applyNumberFormat="1" applyFont="1" applyFill="1" applyBorder="1" applyProtection="1"/>
    <xf numFmtId="0" fontId="18" fillId="0" borderId="0" xfId="0" applyFont="1" applyAlignment="1">
      <alignment horizontal="right" vertical="top" wrapText="1"/>
    </xf>
    <xf numFmtId="165" fontId="50" fillId="0" borderId="0" xfId="0" applyNumberFormat="1" applyFont="1" applyAlignment="1">
      <alignment horizontal="left"/>
    </xf>
    <xf numFmtId="0" fontId="27" fillId="0" borderId="0" xfId="3" applyFont="1" applyAlignment="1">
      <alignment horizontal="center" vertical="top"/>
    </xf>
    <xf numFmtId="0" fontId="27" fillId="0" borderId="0" xfId="3" applyFont="1" applyAlignment="1">
      <alignment horizontal="left" vertical="top"/>
    </xf>
    <xf numFmtId="168" fontId="4" fillId="4" borderId="0" xfId="0" applyNumberFormat="1" applyFont="1" applyFill="1" applyAlignment="1">
      <alignment vertical="top"/>
    </xf>
    <xf numFmtId="0" fontId="7" fillId="0" borderId="0" xfId="0" applyFont="1" applyAlignment="1">
      <alignment horizontal="center" vertical="top"/>
    </xf>
    <xf numFmtId="0" fontId="51" fillId="0" borderId="0" xfId="0" applyFont="1" applyAlignment="1">
      <alignment vertical="top" wrapText="1"/>
    </xf>
    <xf numFmtId="0" fontId="52" fillId="0" borderId="0" xfId="0" applyFont="1" applyAlignment="1">
      <alignment vertical="top" wrapText="1"/>
    </xf>
    <xf numFmtId="0" fontId="51" fillId="0" borderId="0" xfId="0" applyFont="1" applyAlignment="1">
      <alignment vertical="top"/>
    </xf>
    <xf numFmtId="0" fontId="53" fillId="0" borderId="0" xfId="0" applyFont="1" applyAlignment="1">
      <alignment vertical="top"/>
    </xf>
    <xf numFmtId="0" fontId="52" fillId="0" borderId="0" xfId="0" applyFont="1" applyAlignment="1">
      <alignment horizontal="right" vertical="top" wrapText="1"/>
    </xf>
    <xf numFmtId="0" fontId="54" fillId="0" borderId="0" xfId="0" applyFont="1" applyAlignment="1">
      <alignment horizontal="left" vertical="top"/>
    </xf>
    <xf numFmtId="0" fontId="52" fillId="8" borderId="12" xfId="0" applyFont="1" applyFill="1" applyBorder="1" applyAlignment="1">
      <alignment vertical="top" wrapText="1"/>
    </xf>
    <xf numFmtId="168" fontId="3" fillId="0" borderId="0" xfId="1" applyNumberFormat="1" applyFont="1" applyFill="1" applyProtection="1">
      <protection locked="0"/>
    </xf>
    <xf numFmtId="168" fontId="3" fillId="4" borderId="0" xfId="1" applyNumberFormat="1" applyFont="1" applyFill="1" applyProtection="1"/>
    <xf numFmtId="168" fontId="4" fillId="4" borderId="0" xfId="1" applyNumberFormat="1" applyFont="1" applyFill="1" applyAlignment="1" applyProtection="1">
      <alignment vertical="top"/>
    </xf>
    <xf numFmtId="0" fontId="51" fillId="0" borderId="18" xfId="0" applyFont="1" applyBorder="1" applyAlignment="1">
      <alignment horizontal="left" vertical="top" wrapText="1"/>
    </xf>
    <xf numFmtId="0" fontId="51" fillId="0" borderId="19" xfId="0" applyFont="1" applyBorder="1" applyAlignment="1">
      <alignment horizontal="left" vertical="top" wrapText="1"/>
    </xf>
    <xf numFmtId="0" fontId="51" fillId="0" borderId="20" xfId="0" applyFont="1" applyBorder="1" applyAlignment="1">
      <alignment horizontal="left" vertical="top" wrapText="1"/>
    </xf>
    <xf numFmtId="0" fontId="51" fillId="0" borderId="21" xfId="0" applyFont="1" applyBorder="1" applyAlignment="1">
      <alignment horizontal="left" vertical="top" wrapText="1"/>
    </xf>
    <xf numFmtId="0" fontId="51" fillId="0" borderId="12" xfId="0" applyFont="1" applyBorder="1" applyAlignment="1">
      <alignment horizontal="left" vertical="top" wrapText="1"/>
    </xf>
    <xf numFmtId="0" fontId="51" fillId="0" borderId="22" xfId="0" applyFont="1" applyBorder="1" applyAlignment="1">
      <alignment horizontal="left" vertical="top" wrapText="1"/>
    </xf>
    <xf numFmtId="0" fontId="2" fillId="0" borderId="0" xfId="0" applyFont="1" applyAlignment="1">
      <alignment horizontal="left" vertical="top"/>
    </xf>
    <xf numFmtId="0" fontId="39" fillId="0" borderId="15" xfId="0" applyFont="1" applyBorder="1" applyAlignment="1">
      <alignment horizontal="center" vertical="top"/>
    </xf>
    <xf numFmtId="0" fontId="39" fillId="0" borderId="16" xfId="0" applyFont="1" applyBorder="1" applyAlignment="1">
      <alignment horizontal="center" vertical="top"/>
    </xf>
    <xf numFmtId="165" fontId="44" fillId="0" borderId="0" xfId="0" applyNumberFormat="1" applyFont="1" applyAlignment="1">
      <alignment horizontal="left" vertical="top" wrapText="1"/>
    </xf>
    <xf numFmtId="0" fontId="46" fillId="0" borderId="0" xfId="0" applyFont="1" applyAlignment="1">
      <alignment horizontal="center" vertical="top" wrapText="1"/>
    </xf>
    <xf numFmtId="0" fontId="6" fillId="2" borderId="0" xfId="0" applyFont="1" applyFill="1" applyAlignment="1" applyProtection="1">
      <alignment horizontal="left" vertical="top"/>
      <protection locked="0"/>
    </xf>
    <xf numFmtId="49" fontId="6" fillId="2" borderId="0" xfId="1" applyNumberFormat="1" applyFont="1" applyFill="1" applyBorder="1" applyAlignment="1" applyProtection="1">
      <alignment horizontal="left"/>
      <protection locked="0"/>
    </xf>
    <xf numFmtId="164" fontId="6" fillId="2" borderId="0" xfId="0" quotePrefix="1" applyNumberFormat="1" applyFont="1" applyFill="1" applyAlignment="1" applyProtection="1">
      <alignment horizontal="left" vertical="top"/>
      <protection locked="0"/>
    </xf>
    <xf numFmtId="0" fontId="6" fillId="0" borderId="0" xfId="0" applyFont="1" applyAlignment="1">
      <alignment horizontal="left" vertical="top"/>
    </xf>
    <xf numFmtId="44" fontId="6" fillId="2" borderId="0" xfId="2" applyFont="1" applyFill="1" applyAlignment="1" applyProtection="1">
      <alignment horizontal="left" vertical="top"/>
      <protection locked="0"/>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wrapText="1"/>
    </xf>
    <xf numFmtId="0" fontId="4" fillId="0" borderId="0" xfId="0" applyFont="1" applyAlignment="1">
      <alignment horizontal="left" wrapText="1"/>
    </xf>
    <xf numFmtId="0" fontId="12" fillId="0" borderId="0" xfId="0" applyFont="1" applyAlignment="1">
      <alignment horizontal="center"/>
    </xf>
    <xf numFmtId="0" fontId="3" fillId="0" borderId="0" xfId="0" applyFont="1" applyAlignment="1">
      <alignment horizontal="left"/>
    </xf>
    <xf numFmtId="0" fontId="7" fillId="0" borderId="0" xfId="0" applyFont="1" applyAlignment="1">
      <alignment horizontal="left"/>
    </xf>
    <xf numFmtId="164" fontId="3" fillId="0" borderId="0" xfId="0" applyNumberFormat="1" applyFont="1" applyAlignment="1">
      <alignment horizontal="left"/>
    </xf>
    <xf numFmtId="0" fontId="42" fillId="0" borderId="0" xfId="0" applyFont="1" applyAlignment="1">
      <alignment horizontal="left" vertical="top" wrapText="1"/>
    </xf>
    <xf numFmtId="0" fontId="46" fillId="0" borderId="0" xfId="0" applyFont="1" applyAlignment="1">
      <alignment horizontal="center" vertical="center" wrapText="1"/>
    </xf>
    <xf numFmtId="0" fontId="3" fillId="2" borderId="0" xfId="0" applyFont="1" applyFill="1" applyProtection="1">
      <protection locked="0"/>
    </xf>
    <xf numFmtId="164" fontId="3" fillId="2" borderId="0" xfId="0" applyNumberFormat="1" applyFont="1" applyFill="1" applyAlignment="1" applyProtection="1">
      <alignment horizontal="left"/>
      <protection locked="0"/>
    </xf>
    <xf numFmtId="0" fontId="3" fillId="2" borderId="0" xfId="0" applyFont="1" applyFill="1" applyAlignment="1" applyProtection="1">
      <alignment horizontal="left"/>
      <protection locked="0"/>
    </xf>
    <xf numFmtId="0" fontId="3" fillId="0" borderId="0" xfId="0" applyFont="1" applyAlignment="1">
      <alignment vertical="top" wrapText="1"/>
    </xf>
    <xf numFmtId="0" fontId="3" fillId="0" borderId="0" xfId="0" applyFont="1" applyAlignment="1">
      <alignment horizontal="left" wrapText="1"/>
    </xf>
    <xf numFmtId="0" fontId="25" fillId="0" borderId="0" xfId="3" applyFont="1" applyAlignment="1">
      <alignment horizontal="left" vertical="top" wrapText="1"/>
    </xf>
    <xf numFmtId="0" fontId="26" fillId="2" borderId="0" xfId="3" applyFont="1" applyFill="1" applyAlignment="1">
      <alignment horizontal="left" vertical="top" wrapText="1"/>
    </xf>
    <xf numFmtId="0" fontId="27" fillId="0" borderId="12" xfId="3" applyFont="1" applyBorder="1" applyAlignment="1">
      <alignment horizontal="center" vertical="top"/>
    </xf>
    <xf numFmtId="0" fontId="27" fillId="0" borderId="12" xfId="3" applyFont="1" applyBorder="1" applyAlignment="1">
      <alignment horizontal="center" vertical="top" wrapText="1"/>
    </xf>
    <xf numFmtId="0" fontId="39" fillId="0" borderId="0" xfId="0" applyFont="1"/>
    <xf numFmtId="0" fontId="3" fillId="0" borderId="0" xfId="0" applyFont="1"/>
    <xf numFmtId="0" fontId="39" fillId="0" borderId="0" xfId="0" applyFont="1" applyAlignment="1">
      <alignment wrapText="1"/>
    </xf>
    <xf numFmtId="0" fontId="2" fillId="0" borderId="0" xfId="0" applyFont="1" applyAlignment="1">
      <alignment horizontal="left"/>
    </xf>
    <xf numFmtId="0" fontId="6" fillId="0" borderId="0" xfId="0" applyFont="1" applyAlignment="1">
      <alignment horizontal="left" vertical="center" wrapText="1"/>
    </xf>
    <xf numFmtId="0" fontId="12" fillId="0" borderId="12" xfId="0" applyFont="1" applyBorder="1" applyAlignment="1">
      <alignment horizontal="center"/>
    </xf>
    <xf numFmtId="0" fontId="6" fillId="2" borderId="0" xfId="0" applyFont="1" applyFill="1" applyAlignment="1" applyProtection="1">
      <alignment horizontal="left"/>
      <protection locked="0"/>
    </xf>
    <xf numFmtId="166" fontId="6" fillId="2" borderId="0" xfId="0" applyNumberFormat="1" applyFont="1" applyFill="1" applyAlignment="1" applyProtection="1">
      <alignment horizontal="left"/>
      <protection locked="0"/>
    </xf>
    <xf numFmtId="0" fontId="3" fillId="0" borderId="0" xfId="0" applyFont="1" applyAlignment="1">
      <alignment horizontal="left" vertical="top" wrapText="1"/>
    </xf>
    <xf numFmtId="0" fontId="44" fillId="0" borderId="0" xfId="0" applyFont="1" applyAlignment="1">
      <alignment horizontal="left" wrapText="1"/>
    </xf>
  </cellXfs>
  <cellStyles count="4">
    <cellStyle name="Comma" xfId="1" builtinId="3"/>
    <cellStyle name="Currency" xfId="2" builtinId="4"/>
    <cellStyle name="Normal" xfId="0" builtinId="0"/>
    <cellStyle name="Normal 2" xfId="3" xr:uid="{00000000-0005-0000-0000-000003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5DBFF"/>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topLeftCell="E1" workbookViewId="0">
      <selection activeCell="H10" sqref="H10"/>
    </sheetView>
  </sheetViews>
  <sheetFormatPr defaultColWidth="9.109375" defaultRowHeight="15" x14ac:dyDescent="0.25"/>
  <cols>
    <col min="1" max="1" width="12.88671875" style="1" bestFit="1" customWidth="1"/>
    <col min="2" max="2" width="15.109375" style="1" bestFit="1" customWidth="1"/>
    <col min="3" max="3" width="12.5546875" style="1" bestFit="1" customWidth="1"/>
    <col min="4" max="4" width="9.109375" style="1"/>
    <col min="5" max="5" width="35.33203125" style="1" bestFit="1" customWidth="1"/>
    <col min="6" max="6" width="31.88671875" style="1" bestFit="1" customWidth="1"/>
    <col min="7" max="8" width="44.5546875" style="1" bestFit="1" customWidth="1"/>
    <col min="9" max="16384" width="9.109375" style="1"/>
  </cols>
  <sheetData>
    <row r="1" spans="1:8" ht="15.6" x14ac:dyDescent="0.3">
      <c r="A1" s="1" t="s">
        <v>23</v>
      </c>
      <c r="B1" s="1" t="s">
        <v>124</v>
      </c>
      <c r="C1" s="1" t="s">
        <v>126</v>
      </c>
      <c r="D1" s="1" t="s">
        <v>132</v>
      </c>
      <c r="E1" s="1" t="s">
        <v>165</v>
      </c>
      <c r="F1" s="162" t="s">
        <v>234</v>
      </c>
      <c r="G1" s="163" t="s">
        <v>1622</v>
      </c>
    </row>
    <row r="2" spans="1:8" ht="15.6" x14ac:dyDescent="0.3">
      <c r="A2" s="1" t="s">
        <v>24</v>
      </c>
      <c r="B2" s="1" t="s">
        <v>125</v>
      </c>
      <c r="C2" s="1" t="s">
        <v>127</v>
      </c>
      <c r="D2" s="1" t="s">
        <v>131</v>
      </c>
      <c r="E2" s="1" t="s">
        <v>142</v>
      </c>
      <c r="F2" s="162" t="s">
        <v>1623</v>
      </c>
      <c r="G2" t="s">
        <v>1624</v>
      </c>
      <c r="H2" t="s">
        <v>1644</v>
      </c>
    </row>
    <row r="3" spans="1:8" ht="15.6" x14ac:dyDescent="0.3">
      <c r="A3" s="1" t="s">
        <v>25</v>
      </c>
      <c r="E3" s="1" t="s">
        <v>141</v>
      </c>
      <c r="F3" s="162" t="s">
        <v>1625</v>
      </c>
      <c r="G3" t="s">
        <v>1626</v>
      </c>
      <c r="H3" t="s">
        <v>1645</v>
      </c>
    </row>
    <row r="4" spans="1:8" ht="15.6" x14ac:dyDescent="0.3">
      <c r="A4" s="1" t="s">
        <v>26</v>
      </c>
      <c r="F4" s="162" t="s">
        <v>1627</v>
      </c>
      <c r="G4" t="s">
        <v>1628</v>
      </c>
      <c r="H4" t="s">
        <v>1646</v>
      </c>
    </row>
    <row r="5" spans="1:8" ht="15.6" x14ac:dyDescent="0.3">
      <c r="A5" s="1" t="s">
        <v>27</v>
      </c>
      <c r="F5" s="162" t="s">
        <v>1629</v>
      </c>
      <c r="G5" t="s">
        <v>1630</v>
      </c>
      <c r="H5" t="s">
        <v>1647</v>
      </c>
    </row>
    <row r="6" spans="1:8" ht="15.6" x14ac:dyDescent="0.3">
      <c r="A6" s="1" t="s">
        <v>28</v>
      </c>
      <c r="F6" s="164" t="s">
        <v>327</v>
      </c>
      <c r="G6" t="s">
        <v>1631</v>
      </c>
      <c r="H6" t="s">
        <v>1648</v>
      </c>
    </row>
    <row r="7" spans="1:8" ht="15.6" x14ac:dyDescent="0.3">
      <c r="A7" s="1" t="s">
        <v>29</v>
      </c>
      <c r="F7" s="162" t="s">
        <v>1632</v>
      </c>
      <c r="G7" t="s">
        <v>1633</v>
      </c>
      <c r="H7" t="s">
        <v>1649</v>
      </c>
    </row>
    <row r="8" spans="1:8" ht="15.6" x14ac:dyDescent="0.3">
      <c r="A8" s="1" t="s">
        <v>30</v>
      </c>
      <c r="F8" s="162" t="s">
        <v>928</v>
      </c>
      <c r="G8" t="s">
        <v>1634</v>
      </c>
      <c r="H8" t="s">
        <v>1650</v>
      </c>
    </row>
    <row r="9" spans="1:8" ht="15.6" x14ac:dyDescent="0.3">
      <c r="A9" s="1" t="s">
        <v>31</v>
      </c>
      <c r="F9" s="162" t="s">
        <v>1635</v>
      </c>
      <c r="G9" t="s">
        <v>1636</v>
      </c>
      <c r="H9" t="s">
        <v>1651</v>
      </c>
    </row>
    <row r="10" spans="1:8" ht="15.6" x14ac:dyDescent="0.3">
      <c r="A10" s="1" t="s">
        <v>32</v>
      </c>
      <c r="F10" t="s">
        <v>1637</v>
      </c>
      <c r="G10" t="s">
        <v>1638</v>
      </c>
      <c r="H10" t="s">
        <v>1652</v>
      </c>
    </row>
    <row r="11" spans="1:8" x14ac:dyDescent="0.25">
      <c r="A11" s="1" t="s">
        <v>33</v>
      </c>
    </row>
    <row r="12" spans="1:8" x14ac:dyDescent="0.25">
      <c r="A12" s="1" t="s">
        <v>34</v>
      </c>
    </row>
    <row r="13" spans="1:8" x14ac:dyDescent="0.25">
      <c r="A13" s="1" t="s">
        <v>35</v>
      </c>
    </row>
    <row r="14" spans="1:8" x14ac:dyDescent="0.25">
      <c r="A14" s="1" t="s">
        <v>36</v>
      </c>
    </row>
    <row r="15" spans="1:8" x14ac:dyDescent="0.25">
      <c r="A15" s="1" t="s">
        <v>37</v>
      </c>
    </row>
    <row r="16" spans="1:8" x14ac:dyDescent="0.25">
      <c r="A16" s="1" t="s">
        <v>38</v>
      </c>
    </row>
    <row r="17" spans="1:1" x14ac:dyDescent="0.25">
      <c r="A17" s="1" t="s">
        <v>39</v>
      </c>
    </row>
    <row r="18" spans="1:1" x14ac:dyDescent="0.25">
      <c r="A18" s="1" t="s">
        <v>40</v>
      </c>
    </row>
    <row r="19" spans="1:1" x14ac:dyDescent="0.25">
      <c r="A19" s="1" t="s">
        <v>41</v>
      </c>
    </row>
    <row r="20" spans="1:1" x14ac:dyDescent="0.25">
      <c r="A20" s="1" t="s">
        <v>42</v>
      </c>
    </row>
    <row r="21" spans="1:1" x14ac:dyDescent="0.25">
      <c r="A21" s="1" t="s">
        <v>43</v>
      </c>
    </row>
    <row r="22" spans="1:1" x14ac:dyDescent="0.25">
      <c r="A22" s="1" t="s">
        <v>44</v>
      </c>
    </row>
    <row r="23" spans="1:1" x14ac:dyDescent="0.25">
      <c r="A23" s="1" t="s">
        <v>45</v>
      </c>
    </row>
    <row r="24" spans="1:1" x14ac:dyDescent="0.25">
      <c r="A24" s="1" t="s">
        <v>46</v>
      </c>
    </row>
    <row r="25" spans="1:1" x14ac:dyDescent="0.25">
      <c r="A25" s="1" t="s">
        <v>47</v>
      </c>
    </row>
    <row r="26" spans="1:1" x14ac:dyDescent="0.25">
      <c r="A26" s="1" t="s">
        <v>48</v>
      </c>
    </row>
    <row r="27" spans="1:1" x14ac:dyDescent="0.25">
      <c r="A27" s="1" t="s">
        <v>49</v>
      </c>
    </row>
    <row r="28" spans="1:1" x14ac:dyDescent="0.25">
      <c r="A28" s="1" t="s">
        <v>50</v>
      </c>
    </row>
    <row r="29" spans="1:1" x14ac:dyDescent="0.25">
      <c r="A29" s="1" t="s">
        <v>51</v>
      </c>
    </row>
    <row r="30" spans="1:1" x14ac:dyDescent="0.25">
      <c r="A30" s="1" t="s">
        <v>52</v>
      </c>
    </row>
    <row r="31" spans="1:1" x14ac:dyDescent="0.25">
      <c r="A31" s="1" t="s">
        <v>53</v>
      </c>
    </row>
    <row r="32" spans="1:1" x14ac:dyDescent="0.25">
      <c r="A32" s="1" t="s">
        <v>54</v>
      </c>
    </row>
    <row r="33" spans="1:1" x14ac:dyDescent="0.25">
      <c r="A33" s="1" t="s">
        <v>55</v>
      </c>
    </row>
    <row r="34" spans="1:1" x14ac:dyDescent="0.25">
      <c r="A34" s="1" t="s">
        <v>56</v>
      </c>
    </row>
    <row r="35" spans="1:1" x14ac:dyDescent="0.25">
      <c r="A35" s="1" t="s">
        <v>57</v>
      </c>
    </row>
    <row r="36" spans="1:1" x14ac:dyDescent="0.25">
      <c r="A36" s="1" t="s">
        <v>58</v>
      </c>
    </row>
    <row r="37" spans="1:1" x14ac:dyDescent="0.25">
      <c r="A37" s="1" t="s">
        <v>59</v>
      </c>
    </row>
    <row r="38" spans="1:1" x14ac:dyDescent="0.25">
      <c r="A38" s="1" t="s">
        <v>60</v>
      </c>
    </row>
    <row r="39" spans="1:1" x14ac:dyDescent="0.25">
      <c r="A39" s="1" t="s">
        <v>61</v>
      </c>
    </row>
    <row r="40" spans="1:1" x14ac:dyDescent="0.25">
      <c r="A40" s="1" t="s">
        <v>62</v>
      </c>
    </row>
    <row r="41" spans="1:1" x14ac:dyDescent="0.25">
      <c r="A41" s="1" t="s">
        <v>63</v>
      </c>
    </row>
    <row r="42" spans="1:1" x14ac:dyDescent="0.25">
      <c r="A42" s="1" t="s">
        <v>64</v>
      </c>
    </row>
    <row r="43" spans="1:1" x14ac:dyDescent="0.25">
      <c r="A43" s="1" t="s">
        <v>65</v>
      </c>
    </row>
    <row r="44" spans="1:1" x14ac:dyDescent="0.25">
      <c r="A44" s="1" t="s">
        <v>66</v>
      </c>
    </row>
    <row r="45" spans="1:1" x14ac:dyDescent="0.25">
      <c r="A45" s="1" t="s">
        <v>67</v>
      </c>
    </row>
    <row r="46" spans="1:1" x14ac:dyDescent="0.25">
      <c r="A46" s="1" t="s">
        <v>68</v>
      </c>
    </row>
    <row r="47" spans="1:1" x14ac:dyDescent="0.25">
      <c r="A47" s="1" t="s">
        <v>69</v>
      </c>
    </row>
    <row r="48" spans="1:1" x14ac:dyDescent="0.25">
      <c r="A48" s="1" t="s">
        <v>70</v>
      </c>
    </row>
    <row r="49" spans="1:1" x14ac:dyDescent="0.25">
      <c r="A49" s="1" t="s">
        <v>71</v>
      </c>
    </row>
    <row r="50" spans="1:1" x14ac:dyDescent="0.25">
      <c r="A50" s="1" t="s">
        <v>72</v>
      </c>
    </row>
    <row r="51" spans="1:1" x14ac:dyDescent="0.25">
      <c r="A51" s="1" t="s">
        <v>73</v>
      </c>
    </row>
    <row r="52" spans="1:1" x14ac:dyDescent="0.25">
      <c r="A52" s="1" t="s">
        <v>74</v>
      </c>
    </row>
    <row r="53" spans="1:1" x14ac:dyDescent="0.25">
      <c r="A53" s="1" t="s">
        <v>75</v>
      </c>
    </row>
    <row r="54" spans="1:1" x14ac:dyDescent="0.25">
      <c r="A54" s="1" t="s">
        <v>76</v>
      </c>
    </row>
    <row r="55" spans="1:1" x14ac:dyDescent="0.25">
      <c r="A55" s="1" t="s">
        <v>77</v>
      </c>
    </row>
    <row r="56" spans="1:1" x14ac:dyDescent="0.25">
      <c r="A56" s="1" t="s">
        <v>78</v>
      </c>
    </row>
    <row r="57" spans="1:1" x14ac:dyDescent="0.25">
      <c r="A57" s="1" t="s">
        <v>79</v>
      </c>
    </row>
    <row r="58" spans="1:1" x14ac:dyDescent="0.25">
      <c r="A58" s="1" t="s">
        <v>80</v>
      </c>
    </row>
    <row r="59" spans="1:1" x14ac:dyDescent="0.25">
      <c r="A59" s="1" t="s">
        <v>81</v>
      </c>
    </row>
    <row r="60" spans="1:1" x14ac:dyDescent="0.25">
      <c r="A60" s="1" t="s">
        <v>82</v>
      </c>
    </row>
    <row r="61" spans="1:1" x14ac:dyDescent="0.25">
      <c r="A61" s="1" t="s">
        <v>83</v>
      </c>
    </row>
    <row r="62" spans="1:1" x14ac:dyDescent="0.25">
      <c r="A62" s="1" t="s">
        <v>84</v>
      </c>
    </row>
    <row r="63" spans="1:1" x14ac:dyDescent="0.25">
      <c r="A63" s="1" t="s">
        <v>85</v>
      </c>
    </row>
    <row r="64" spans="1:1" x14ac:dyDescent="0.25">
      <c r="A64" s="1" t="s">
        <v>86</v>
      </c>
    </row>
    <row r="65" spans="1:1" x14ac:dyDescent="0.25">
      <c r="A65" s="1" t="s">
        <v>87</v>
      </c>
    </row>
    <row r="66" spans="1:1" x14ac:dyDescent="0.25">
      <c r="A66" s="1" t="s">
        <v>88</v>
      </c>
    </row>
    <row r="67" spans="1:1" x14ac:dyDescent="0.25">
      <c r="A67" s="1" t="s">
        <v>89</v>
      </c>
    </row>
    <row r="68" spans="1:1" x14ac:dyDescent="0.25">
      <c r="A68" s="1" t="s">
        <v>90</v>
      </c>
    </row>
    <row r="69" spans="1:1" x14ac:dyDescent="0.25">
      <c r="A69" s="1" t="s">
        <v>91</v>
      </c>
    </row>
    <row r="70" spans="1:1" x14ac:dyDescent="0.25">
      <c r="A70" s="1" t="s">
        <v>92</v>
      </c>
    </row>
    <row r="71" spans="1:1" x14ac:dyDescent="0.25">
      <c r="A71" s="1" t="s">
        <v>93</v>
      </c>
    </row>
    <row r="72" spans="1:1" x14ac:dyDescent="0.25">
      <c r="A72" s="1" t="s">
        <v>94</v>
      </c>
    </row>
    <row r="73" spans="1:1" x14ac:dyDescent="0.25">
      <c r="A73" s="1" t="s">
        <v>95</v>
      </c>
    </row>
    <row r="74" spans="1:1" x14ac:dyDescent="0.25">
      <c r="A74" s="1" t="s">
        <v>96</v>
      </c>
    </row>
    <row r="75" spans="1:1" x14ac:dyDescent="0.25">
      <c r="A75" s="1" t="s">
        <v>97</v>
      </c>
    </row>
    <row r="76" spans="1:1" x14ac:dyDescent="0.25">
      <c r="A76" s="1" t="s">
        <v>98</v>
      </c>
    </row>
    <row r="77" spans="1:1" x14ac:dyDescent="0.25">
      <c r="A77" s="1" t="s">
        <v>99</v>
      </c>
    </row>
    <row r="78" spans="1:1" x14ac:dyDescent="0.25">
      <c r="A78" s="1" t="s">
        <v>100</v>
      </c>
    </row>
    <row r="79" spans="1:1" x14ac:dyDescent="0.25">
      <c r="A79" s="1" t="s">
        <v>101</v>
      </c>
    </row>
    <row r="80" spans="1:1" x14ac:dyDescent="0.25">
      <c r="A80" s="1" t="s">
        <v>102</v>
      </c>
    </row>
    <row r="81" spans="1:1" x14ac:dyDescent="0.25">
      <c r="A81" s="1" t="s">
        <v>103</v>
      </c>
    </row>
    <row r="82" spans="1:1" x14ac:dyDescent="0.25">
      <c r="A82" s="1" t="s">
        <v>104</v>
      </c>
    </row>
    <row r="83" spans="1:1" x14ac:dyDescent="0.25">
      <c r="A83" s="1" t="s">
        <v>105</v>
      </c>
    </row>
    <row r="84" spans="1:1" x14ac:dyDescent="0.25">
      <c r="A84" s="1" t="s">
        <v>106</v>
      </c>
    </row>
    <row r="85" spans="1:1" x14ac:dyDescent="0.25">
      <c r="A85" s="1" t="s">
        <v>107</v>
      </c>
    </row>
    <row r="86" spans="1:1" x14ac:dyDescent="0.25">
      <c r="A86" s="1" t="s">
        <v>108</v>
      </c>
    </row>
    <row r="87" spans="1:1" x14ac:dyDescent="0.25">
      <c r="A87" s="1" t="s">
        <v>109</v>
      </c>
    </row>
    <row r="88" spans="1:1" x14ac:dyDescent="0.25">
      <c r="A88" s="1" t="s">
        <v>110</v>
      </c>
    </row>
    <row r="89" spans="1:1" x14ac:dyDescent="0.25">
      <c r="A89" s="1" t="s">
        <v>111</v>
      </c>
    </row>
    <row r="90" spans="1:1" x14ac:dyDescent="0.25">
      <c r="A90" s="1" t="s">
        <v>112</v>
      </c>
    </row>
    <row r="91" spans="1:1" x14ac:dyDescent="0.25">
      <c r="A91" s="1" t="s">
        <v>113</v>
      </c>
    </row>
    <row r="92" spans="1:1" x14ac:dyDescent="0.25">
      <c r="A92" s="1" t="s">
        <v>114</v>
      </c>
    </row>
    <row r="93" spans="1:1" x14ac:dyDescent="0.25">
      <c r="A93" s="1" t="s">
        <v>115</v>
      </c>
    </row>
    <row r="94" spans="1:1" x14ac:dyDescent="0.25">
      <c r="A94" s="1" t="s">
        <v>116</v>
      </c>
    </row>
    <row r="95" spans="1:1" x14ac:dyDescent="0.25">
      <c r="A95" s="1" t="s">
        <v>117</v>
      </c>
    </row>
    <row r="96" spans="1:1" x14ac:dyDescent="0.25">
      <c r="A96" s="1" t="s">
        <v>118</v>
      </c>
    </row>
    <row r="97" spans="1:1" x14ac:dyDescent="0.25">
      <c r="A97" s="1" t="s">
        <v>119</v>
      </c>
    </row>
    <row r="98" spans="1:1" x14ac:dyDescent="0.25">
      <c r="A98" s="1" t="s">
        <v>120</v>
      </c>
    </row>
    <row r="99" spans="1:1" x14ac:dyDescent="0.25">
      <c r="A99" s="1" t="s">
        <v>121</v>
      </c>
    </row>
    <row r="100" spans="1:1" x14ac:dyDescent="0.25">
      <c r="A100" s="1" t="s">
        <v>122</v>
      </c>
    </row>
    <row r="101" spans="1:1" x14ac:dyDescent="0.25">
      <c r="A101" s="1" t="s">
        <v>123</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5DBFF"/>
  </sheetPr>
  <dimension ref="A1:S103"/>
  <sheetViews>
    <sheetView zoomScale="70" zoomScaleNormal="70" workbookViewId="0">
      <selection sqref="A1:E1"/>
    </sheetView>
  </sheetViews>
  <sheetFormatPr defaultColWidth="9.109375" defaultRowHeight="15" x14ac:dyDescent="0.25"/>
  <cols>
    <col min="1" max="1" width="34.6640625" style="1" customWidth="1"/>
    <col min="2" max="3" width="36.5546875" style="1" customWidth="1"/>
    <col min="4" max="4" width="3.109375" style="1" customWidth="1"/>
    <col min="5" max="5" width="95.44140625" style="1" customWidth="1"/>
    <col min="6" max="6" width="14.33203125" style="1" bestFit="1" customWidth="1"/>
    <col min="7" max="7" width="16.33203125" style="1" bestFit="1" customWidth="1"/>
    <col min="8" max="8" width="14.44140625" style="1" bestFit="1" customWidth="1"/>
    <col min="9" max="9" width="11.5546875" style="1" bestFit="1" customWidth="1"/>
    <col min="10" max="10" width="14.33203125" style="1" bestFit="1" customWidth="1"/>
    <col min="11" max="11" width="9.6640625" style="1" bestFit="1" customWidth="1"/>
    <col min="12" max="16384" width="9.109375" style="1"/>
  </cols>
  <sheetData>
    <row r="1" spans="1:19" ht="32.4" customHeight="1" x14ac:dyDescent="0.3">
      <c r="A1" s="275" t="s">
        <v>150</v>
      </c>
      <c r="B1" s="275"/>
      <c r="C1" s="275"/>
      <c r="D1" s="275"/>
      <c r="E1" s="275"/>
      <c r="F1" s="158"/>
      <c r="G1" s="5"/>
      <c r="H1" s="5"/>
      <c r="I1" s="5"/>
      <c r="J1" s="5"/>
      <c r="K1" s="5"/>
      <c r="L1" s="5"/>
      <c r="M1" s="5"/>
      <c r="N1" s="5"/>
      <c r="O1" s="5"/>
      <c r="P1" s="5"/>
      <c r="Q1" s="5"/>
      <c r="R1" s="5"/>
      <c r="S1" s="5"/>
    </row>
    <row r="2" spans="1:19" ht="48" customHeight="1" x14ac:dyDescent="0.3">
      <c r="A2" s="274" t="s">
        <v>148</v>
      </c>
      <c r="B2" s="274"/>
      <c r="C2" s="274"/>
      <c r="D2" s="274"/>
      <c r="E2" s="274"/>
      <c r="F2" s="99"/>
      <c r="G2" s="5"/>
      <c r="H2" s="5"/>
      <c r="I2" s="5"/>
      <c r="J2" s="5"/>
      <c r="K2" s="5"/>
      <c r="L2" s="5"/>
      <c r="M2" s="5"/>
      <c r="N2" s="5"/>
      <c r="O2" s="5"/>
      <c r="P2" s="5"/>
      <c r="Q2" s="5"/>
      <c r="R2" s="5"/>
      <c r="S2" s="5"/>
    </row>
    <row r="3" spans="1:19" ht="33" customHeight="1" x14ac:dyDescent="0.3">
      <c r="A3" s="293" t="s">
        <v>212</v>
      </c>
      <c r="B3" s="293"/>
      <c r="C3" s="293"/>
      <c r="E3" s="57"/>
      <c r="F3" s="57"/>
      <c r="G3" s="57"/>
      <c r="H3" s="57"/>
      <c r="I3" s="57"/>
      <c r="J3" s="57"/>
      <c r="K3" s="57"/>
      <c r="L3" s="57"/>
      <c r="M3" s="57"/>
      <c r="N3" s="57"/>
      <c r="O3" s="57"/>
      <c r="P3" s="6"/>
      <c r="Q3" s="6"/>
      <c r="R3" s="6"/>
      <c r="S3" s="6"/>
    </row>
    <row r="4" spans="1:19" ht="31.2" customHeight="1" x14ac:dyDescent="0.3">
      <c r="A4" s="280" t="s">
        <v>7</v>
      </c>
      <c r="B4" s="280"/>
      <c r="C4" s="280"/>
      <c r="E4" s="57"/>
      <c r="F4" s="57"/>
      <c r="G4" s="57"/>
      <c r="H4" s="57"/>
      <c r="I4" s="57"/>
      <c r="J4" s="57"/>
      <c r="K4" s="57"/>
      <c r="L4" s="57"/>
      <c r="M4" s="57"/>
      <c r="N4" s="57"/>
      <c r="O4" s="57"/>
      <c r="P4" s="6"/>
      <c r="Q4" s="6"/>
      <c r="R4" s="6"/>
      <c r="S4" s="6"/>
    </row>
    <row r="5" spans="1:19" ht="30.6" customHeight="1" x14ac:dyDescent="0.3">
      <c r="A5" s="280" t="s">
        <v>9</v>
      </c>
      <c r="B5" s="280"/>
      <c r="C5" s="280"/>
      <c r="E5" s="57"/>
      <c r="F5" s="57"/>
      <c r="G5" s="57"/>
      <c r="H5" s="57"/>
      <c r="I5" s="57"/>
      <c r="J5" s="57"/>
      <c r="K5" s="57"/>
      <c r="L5" s="57"/>
      <c r="M5" s="57"/>
      <c r="N5" s="57"/>
      <c r="O5" s="57"/>
      <c r="P5" s="6"/>
      <c r="Q5" s="6"/>
      <c r="R5" s="6"/>
      <c r="S5" s="6"/>
    </row>
    <row r="6" spans="1:19" ht="15.6" x14ac:dyDescent="0.3">
      <c r="E6" s="57"/>
      <c r="F6" s="57"/>
      <c r="G6" s="57"/>
      <c r="H6" s="57"/>
      <c r="I6" s="57"/>
      <c r="J6" s="57"/>
      <c r="K6" s="57"/>
      <c r="L6" s="57"/>
      <c r="M6" s="57"/>
      <c r="N6" s="57"/>
      <c r="O6" s="57"/>
      <c r="P6" s="6"/>
      <c r="Q6" s="6"/>
      <c r="R6" s="6"/>
      <c r="S6" s="6"/>
    </row>
    <row r="7" spans="1:19" ht="15.6" x14ac:dyDescent="0.3">
      <c r="D7" s="7"/>
      <c r="F7" s="81"/>
      <c r="G7" s="81"/>
      <c r="H7" s="81"/>
      <c r="I7" s="81"/>
      <c r="J7" s="81"/>
      <c r="K7" s="81"/>
      <c r="L7" s="81"/>
      <c r="M7" s="81"/>
      <c r="N7" s="81"/>
      <c r="O7" s="81"/>
      <c r="P7" s="6"/>
      <c r="Q7" s="6"/>
      <c r="R7" s="6"/>
      <c r="S7" s="6"/>
    </row>
    <row r="8" spans="1:19" ht="21" x14ac:dyDescent="0.4">
      <c r="A8" s="152" t="s">
        <v>5</v>
      </c>
      <c r="B8" s="5"/>
      <c r="C8" s="5"/>
      <c r="D8" s="7"/>
      <c r="F8" s="81"/>
      <c r="G8" s="81"/>
      <c r="H8" s="81"/>
      <c r="I8" s="81"/>
      <c r="J8" s="81"/>
      <c r="K8" s="81"/>
      <c r="L8" s="81"/>
      <c r="M8" s="81"/>
      <c r="N8" s="81"/>
      <c r="O8" s="81"/>
      <c r="P8" s="6"/>
      <c r="Q8" s="6"/>
      <c r="R8" s="6"/>
      <c r="S8" s="6"/>
    </row>
    <row r="9" spans="1:19" ht="15.6" x14ac:dyDescent="0.3">
      <c r="A9" s="12" t="s">
        <v>13</v>
      </c>
      <c r="B9" s="291" t="s">
        <v>24</v>
      </c>
      <c r="C9" s="291"/>
      <c r="D9" s="52"/>
      <c r="F9" s="81"/>
      <c r="G9" s="81"/>
      <c r="H9" s="81"/>
      <c r="I9" s="81"/>
      <c r="J9" s="81"/>
      <c r="K9" s="81"/>
      <c r="L9" s="81"/>
      <c r="M9" s="81"/>
      <c r="N9" s="81"/>
      <c r="O9" s="81"/>
      <c r="P9" s="6"/>
      <c r="Q9" s="6"/>
      <c r="R9" s="6"/>
      <c r="S9" s="6"/>
    </row>
    <row r="10" spans="1:19" ht="15.6" x14ac:dyDescent="0.3">
      <c r="A10" s="12" t="s">
        <v>210</v>
      </c>
      <c r="B10" s="292"/>
      <c r="C10" s="292"/>
      <c r="D10" s="82"/>
      <c r="F10" s="38"/>
      <c r="G10" s="38"/>
      <c r="H10" s="38"/>
      <c r="I10" s="38"/>
      <c r="J10" s="38"/>
      <c r="K10" s="38"/>
      <c r="L10" s="38"/>
      <c r="M10" s="38"/>
      <c r="N10" s="38"/>
      <c r="O10" s="38"/>
      <c r="P10" s="6"/>
      <c r="Q10" s="6"/>
      <c r="R10" s="6"/>
      <c r="S10" s="6"/>
    </row>
    <row r="11" spans="1:19" ht="15.6" x14ac:dyDescent="0.3">
      <c r="A11" s="12" t="s">
        <v>209</v>
      </c>
      <c r="B11" s="291"/>
      <c r="C11" s="291"/>
      <c r="D11" s="82"/>
      <c r="F11" s="5"/>
      <c r="G11" s="5"/>
      <c r="H11" s="5"/>
      <c r="I11" s="5"/>
      <c r="J11" s="5"/>
      <c r="K11" s="5"/>
      <c r="L11" s="5"/>
      <c r="M11" s="5"/>
      <c r="N11" s="5"/>
      <c r="O11" s="5"/>
      <c r="P11" s="5"/>
      <c r="Q11" s="5"/>
      <c r="R11" s="5"/>
      <c r="S11" s="5"/>
    </row>
    <row r="12" spans="1:19" ht="30" customHeight="1" x14ac:dyDescent="0.3">
      <c r="A12" s="290" t="s">
        <v>10</v>
      </c>
      <c r="B12" s="290"/>
      <c r="C12" s="290"/>
      <c r="D12" s="83"/>
      <c r="F12" s="5"/>
      <c r="G12" s="5"/>
      <c r="H12" s="5"/>
      <c r="I12" s="5"/>
      <c r="J12" s="5"/>
      <c r="K12" s="5"/>
      <c r="L12" s="5"/>
      <c r="M12" s="5"/>
      <c r="N12" s="5"/>
      <c r="O12" s="5"/>
      <c r="P12" s="5"/>
      <c r="Q12" s="5"/>
      <c r="R12" s="5"/>
      <c r="S12" s="5"/>
    </row>
    <row r="13" spans="1:19" ht="15.6" customHeight="1" x14ac:dyDescent="0.3">
      <c r="A13" s="84"/>
      <c r="B13" s="85" t="s">
        <v>129</v>
      </c>
      <c r="C13" s="85" t="s">
        <v>128</v>
      </c>
      <c r="D13" s="86"/>
      <c r="E13" s="57" t="str">
        <f>"All of this worksheet's questions are for Fiscal Year "&amp;$B$9&amp;":"</f>
        <v>All of this worksheet's questions are for Fiscal Year 2022–2023:</v>
      </c>
      <c r="F13" s="5"/>
      <c r="G13" s="5"/>
      <c r="H13" s="5"/>
      <c r="I13" s="5"/>
      <c r="J13" s="5"/>
      <c r="K13" s="5"/>
      <c r="L13" s="5"/>
      <c r="M13" s="5"/>
      <c r="N13" s="5"/>
      <c r="O13" s="5"/>
      <c r="P13" s="5"/>
      <c r="Q13" s="5"/>
      <c r="R13" s="5"/>
      <c r="S13" s="5"/>
    </row>
    <row r="14" spans="1:19" ht="15.6" x14ac:dyDescent="0.3">
      <c r="A14" s="84" t="str">
        <f>RIGHT(B9,4)&amp;"–"&amp;RIGHT(B9,4)+1</f>
        <v>2023–2024</v>
      </c>
      <c r="B14" s="2"/>
      <c r="C14" s="2"/>
      <c r="D14" s="87"/>
      <c r="E14" s="267" t="s">
        <v>219</v>
      </c>
      <c r="F14" s="5"/>
      <c r="G14" s="5"/>
      <c r="H14" s="5"/>
      <c r="I14" s="5"/>
      <c r="J14" s="5"/>
      <c r="K14" s="5"/>
      <c r="L14" s="5"/>
      <c r="M14" s="5"/>
      <c r="N14" s="5"/>
      <c r="O14" s="5"/>
      <c r="P14" s="5"/>
      <c r="Q14" s="5"/>
      <c r="R14" s="5"/>
      <c r="S14" s="5"/>
    </row>
    <row r="15" spans="1:19" ht="15.6" x14ac:dyDescent="0.3">
      <c r="A15" s="84" t="str">
        <f>LEFT(A14,4)+1&amp;"–"&amp;RIGHT(A14,4)+1</f>
        <v>2024–2025</v>
      </c>
      <c r="B15" s="2"/>
      <c r="C15" s="2"/>
      <c r="D15" s="62"/>
      <c r="E15" s="267"/>
      <c r="F15" s="5"/>
      <c r="G15" s="5"/>
      <c r="H15" s="5"/>
      <c r="I15" s="5"/>
      <c r="J15" s="5"/>
      <c r="K15" s="5"/>
      <c r="L15" s="5"/>
      <c r="M15" s="5"/>
      <c r="N15" s="5"/>
      <c r="O15" s="5"/>
      <c r="P15" s="5"/>
      <c r="Q15" s="5"/>
      <c r="R15" s="5"/>
      <c r="S15" s="5"/>
    </row>
    <row r="16" spans="1:19" ht="15.6" x14ac:dyDescent="0.3">
      <c r="A16" s="84" t="str">
        <f>LEFT(A15,4)+1&amp;"–"&amp;RIGHT(A15,4)+1</f>
        <v>2025–2026</v>
      </c>
      <c r="B16" s="2"/>
      <c r="C16" s="2"/>
      <c r="D16" s="62"/>
      <c r="E16" s="267"/>
      <c r="F16" s="5"/>
      <c r="G16" s="5"/>
      <c r="H16" s="5"/>
      <c r="I16" s="5"/>
      <c r="J16" s="5"/>
      <c r="K16" s="5"/>
      <c r="L16" s="5"/>
      <c r="M16" s="5"/>
      <c r="N16" s="5"/>
      <c r="O16" s="5"/>
      <c r="P16" s="5"/>
      <c r="Q16" s="5"/>
      <c r="R16" s="5"/>
      <c r="S16" s="5"/>
    </row>
    <row r="17" spans="1:19" ht="15.6" x14ac:dyDescent="0.3">
      <c r="A17" s="84" t="str">
        <f>LEFT(A16,4)+1&amp;"–"&amp;RIGHT(A16,4)+1</f>
        <v>2026–2027</v>
      </c>
      <c r="B17" s="2"/>
      <c r="C17" s="2"/>
      <c r="D17" s="62"/>
      <c r="E17" s="267"/>
      <c r="F17" s="5"/>
      <c r="G17" s="5"/>
      <c r="H17" s="5"/>
      <c r="I17" s="5"/>
      <c r="J17" s="5"/>
      <c r="K17" s="5"/>
      <c r="L17" s="5"/>
      <c r="M17" s="5"/>
      <c r="N17" s="5"/>
      <c r="O17" s="5"/>
      <c r="P17" s="5"/>
      <c r="Q17" s="5"/>
      <c r="R17" s="5"/>
      <c r="S17" s="5"/>
    </row>
    <row r="18" spans="1:19" ht="15.6" x14ac:dyDescent="0.3">
      <c r="A18" s="84" t="str">
        <f>LEFT(A17,4)+1&amp;"–"&amp;RIGHT(A17,4)+1</f>
        <v>2027–2028</v>
      </c>
      <c r="B18" s="2"/>
      <c r="C18" s="2"/>
      <c r="D18" s="62"/>
      <c r="E18" s="98"/>
      <c r="F18" s="5"/>
      <c r="G18" s="88"/>
      <c r="H18" s="88"/>
      <c r="I18" s="5"/>
      <c r="J18" s="88"/>
      <c r="K18" s="88"/>
      <c r="L18" s="5"/>
      <c r="M18" s="5"/>
      <c r="N18" s="5"/>
      <c r="O18" s="5"/>
      <c r="P18" s="5"/>
      <c r="Q18" s="5"/>
      <c r="R18" s="5"/>
      <c r="S18" s="5"/>
    </row>
    <row r="19" spans="1:19" ht="15.6" x14ac:dyDescent="0.3">
      <c r="A19" s="84" t="str">
        <f>LEFT(A18,4)+1&amp;"–"&amp;RIGHT(A18,4)+5</f>
        <v>2028–2033</v>
      </c>
      <c r="B19" s="2"/>
      <c r="C19" s="2"/>
      <c r="D19" s="62"/>
      <c r="E19" s="59" t="str">
        <f>"If yes, record the dollar amount of variable receipts below for fiscal year "&amp;$B$9&amp;":"</f>
        <v>If yes, record the dollar amount of variable receipts below for fiscal year 2022–2023:</v>
      </c>
      <c r="F19" s="5"/>
      <c r="G19" s="88"/>
      <c r="H19" s="88"/>
      <c r="I19" s="5"/>
      <c r="J19" s="88"/>
      <c r="K19" s="88"/>
      <c r="L19" s="5"/>
      <c r="M19" s="5"/>
      <c r="N19" s="5"/>
      <c r="O19" s="5"/>
      <c r="P19" s="5"/>
      <c r="Q19" s="5"/>
      <c r="R19" s="5"/>
      <c r="S19" s="5"/>
    </row>
    <row r="20" spans="1:19" ht="15.6" customHeight="1" x14ac:dyDescent="0.3">
      <c r="A20" s="84" t="str">
        <f t="shared" ref="A20:A37" si="0">LEFT(A19,4)+5&amp;"–"&amp;RIGHT(A19,4)+5</f>
        <v>2033–2038</v>
      </c>
      <c r="B20" s="2"/>
      <c r="C20" s="2"/>
      <c r="D20" s="62"/>
      <c r="E20" s="98"/>
      <c r="F20" s="5"/>
      <c r="G20" s="88"/>
      <c r="H20" s="88"/>
      <c r="I20" s="5"/>
      <c r="J20" s="5"/>
      <c r="K20" s="5"/>
      <c r="L20" s="5"/>
      <c r="M20" s="5"/>
      <c r="N20" s="5"/>
      <c r="O20" s="5"/>
      <c r="P20" s="5"/>
      <c r="Q20" s="5"/>
      <c r="R20" s="5"/>
      <c r="S20" s="5"/>
    </row>
    <row r="21" spans="1:19" x14ac:dyDescent="0.25">
      <c r="A21" s="84" t="str">
        <f t="shared" si="0"/>
        <v>2038–2043</v>
      </c>
      <c r="B21" s="2"/>
      <c r="C21" s="2"/>
      <c r="D21" s="62"/>
      <c r="E21" s="267" t="str">
        <f>"2. Did you grant any lease incentives to the lessee during fiscal year "&amp;$B$9&amp;"? If so, record the amount below:"</f>
        <v>2. Did you grant any lease incentives to the lessee during fiscal year 2022–2023? If so, record the amount below:</v>
      </c>
      <c r="G21" s="22"/>
      <c r="H21" s="22"/>
    </row>
    <row r="22" spans="1:19" x14ac:dyDescent="0.25">
      <c r="A22" s="84" t="str">
        <f t="shared" si="0"/>
        <v>2043–2048</v>
      </c>
      <c r="B22" s="2"/>
      <c r="C22" s="2"/>
      <c r="D22" s="62"/>
      <c r="E22" s="267"/>
      <c r="G22" s="22"/>
      <c r="H22" s="22"/>
    </row>
    <row r="23" spans="1:19" x14ac:dyDescent="0.25">
      <c r="A23" s="84" t="str">
        <f t="shared" si="0"/>
        <v>2048–2053</v>
      </c>
      <c r="B23" s="2"/>
      <c r="C23" s="2"/>
      <c r="D23" s="62"/>
      <c r="E23" s="98"/>
      <c r="G23" s="22"/>
      <c r="H23" s="22"/>
    </row>
    <row r="24" spans="1:19" x14ac:dyDescent="0.25">
      <c r="A24" s="84" t="str">
        <f t="shared" si="0"/>
        <v>2053–2058</v>
      </c>
      <c r="B24" s="2"/>
      <c r="C24" s="2"/>
      <c r="D24" s="62"/>
      <c r="E24" s="59"/>
      <c r="G24" s="22"/>
    </row>
    <row r="25" spans="1:19" x14ac:dyDescent="0.25">
      <c r="A25" s="84" t="str">
        <f t="shared" si="0"/>
        <v>2058–2063</v>
      </c>
      <c r="B25" s="2"/>
      <c r="C25" s="2"/>
      <c r="D25" s="62"/>
      <c r="E25" s="59"/>
    </row>
    <row r="26" spans="1:19" ht="15.6" x14ac:dyDescent="0.3">
      <c r="A26" s="84" t="str">
        <f t="shared" si="0"/>
        <v>2063–2068</v>
      </c>
      <c r="B26" s="2"/>
      <c r="C26" s="2"/>
      <c r="D26" s="62"/>
      <c r="E26" s="5"/>
      <c r="F26" s="5"/>
      <c r="G26" s="5"/>
      <c r="H26" s="5"/>
      <c r="I26" s="5"/>
      <c r="J26" s="5"/>
      <c r="K26" s="5"/>
      <c r="L26" s="5"/>
      <c r="M26" s="5"/>
      <c r="N26" s="5"/>
      <c r="O26" s="5"/>
      <c r="P26" s="5"/>
      <c r="Q26" s="5"/>
      <c r="R26" s="5"/>
      <c r="S26" s="5"/>
    </row>
    <row r="27" spans="1:19" ht="15.6" x14ac:dyDescent="0.3">
      <c r="A27" s="84" t="str">
        <f t="shared" si="0"/>
        <v>2068–2073</v>
      </c>
      <c r="B27" s="2"/>
      <c r="C27" s="2"/>
      <c r="D27" s="62"/>
      <c r="E27" s="5"/>
      <c r="F27" s="5"/>
      <c r="G27" s="5"/>
      <c r="H27" s="5"/>
      <c r="I27" s="5"/>
      <c r="J27" s="5"/>
      <c r="K27" s="5"/>
      <c r="L27" s="5"/>
      <c r="M27" s="5"/>
      <c r="N27" s="5"/>
      <c r="O27" s="5"/>
      <c r="P27" s="5"/>
      <c r="Q27" s="5"/>
      <c r="R27" s="5"/>
      <c r="S27" s="5"/>
    </row>
    <row r="28" spans="1:19" x14ac:dyDescent="0.25">
      <c r="A28" s="84" t="str">
        <f t="shared" si="0"/>
        <v>2073–2078</v>
      </c>
      <c r="B28" s="2"/>
      <c r="C28" s="2"/>
      <c r="D28" s="62"/>
      <c r="E28" s="11"/>
    </row>
    <row r="29" spans="1:19" x14ac:dyDescent="0.25">
      <c r="A29" s="84" t="str">
        <f t="shared" si="0"/>
        <v>2078–2083</v>
      </c>
      <c r="B29" s="2"/>
      <c r="C29" s="2"/>
      <c r="D29" s="62"/>
      <c r="E29" s="80"/>
    </row>
    <row r="30" spans="1:19" x14ac:dyDescent="0.25">
      <c r="A30" s="84" t="str">
        <f t="shared" si="0"/>
        <v>2083–2088</v>
      </c>
      <c r="B30" s="2"/>
      <c r="C30" s="2"/>
      <c r="D30" s="62"/>
      <c r="E30" s="7"/>
      <c r="F30" s="55"/>
      <c r="G30" s="55"/>
      <c r="H30" s="55"/>
      <c r="I30" s="55"/>
      <c r="J30" s="55"/>
      <c r="K30" s="55"/>
      <c r="L30" s="55"/>
      <c r="M30" s="55"/>
      <c r="N30" s="55"/>
      <c r="O30" s="55"/>
      <c r="P30" s="55"/>
    </row>
    <row r="31" spans="1:19" x14ac:dyDescent="0.25">
      <c r="A31" s="84" t="str">
        <f t="shared" si="0"/>
        <v>2088–2093</v>
      </c>
      <c r="B31" s="2"/>
      <c r="C31" s="2"/>
      <c r="D31" s="62"/>
      <c r="E31" s="7"/>
      <c r="F31" s="55"/>
      <c r="G31" s="55"/>
      <c r="H31" s="55"/>
      <c r="I31" s="55"/>
      <c r="J31" s="55"/>
      <c r="K31" s="55"/>
      <c r="L31" s="55"/>
      <c r="M31" s="55"/>
      <c r="N31" s="55"/>
      <c r="O31" s="55"/>
      <c r="P31" s="55"/>
    </row>
    <row r="32" spans="1:19" x14ac:dyDescent="0.25">
      <c r="A32" s="84" t="str">
        <f t="shared" si="0"/>
        <v>2093–2098</v>
      </c>
      <c r="B32" s="2"/>
      <c r="C32" s="2"/>
      <c r="D32" s="62"/>
      <c r="E32" s="7"/>
      <c r="F32" s="7"/>
      <c r="G32" s="7"/>
      <c r="H32" s="7"/>
      <c r="I32" s="7"/>
      <c r="J32" s="7"/>
      <c r="K32" s="7"/>
      <c r="L32" s="7"/>
      <c r="M32" s="7"/>
      <c r="N32" s="7"/>
      <c r="O32" s="7"/>
      <c r="P32" s="7"/>
      <c r="Q32" s="7"/>
      <c r="R32" s="7"/>
      <c r="S32" s="7"/>
    </row>
    <row r="33" spans="1:19" x14ac:dyDescent="0.25">
      <c r="A33" s="84" t="str">
        <f t="shared" si="0"/>
        <v>2098–2103</v>
      </c>
      <c r="B33" s="2"/>
      <c r="C33" s="2"/>
      <c r="D33" s="62"/>
      <c r="E33" s="7"/>
      <c r="F33" s="7"/>
      <c r="G33" s="7"/>
      <c r="H33" s="7"/>
      <c r="I33" s="7"/>
      <c r="J33" s="7"/>
      <c r="K33" s="7"/>
      <c r="L33" s="7"/>
      <c r="M33" s="7"/>
      <c r="N33" s="7"/>
      <c r="O33" s="7"/>
      <c r="P33" s="7"/>
      <c r="Q33" s="7"/>
      <c r="R33" s="7"/>
      <c r="S33" s="7"/>
    </row>
    <row r="34" spans="1:19" x14ac:dyDescent="0.25">
      <c r="A34" s="84" t="str">
        <f t="shared" si="0"/>
        <v>2103–2108</v>
      </c>
      <c r="B34" s="2"/>
      <c r="C34" s="2"/>
      <c r="D34" s="62"/>
    </row>
    <row r="35" spans="1:19" x14ac:dyDescent="0.25">
      <c r="A35" s="84" t="str">
        <f t="shared" si="0"/>
        <v>2108–2113</v>
      </c>
      <c r="B35" s="2"/>
      <c r="C35" s="2"/>
      <c r="D35" s="62"/>
    </row>
    <row r="36" spans="1:19" x14ac:dyDescent="0.25">
      <c r="A36" s="84" t="str">
        <f t="shared" si="0"/>
        <v>2113–2118</v>
      </c>
      <c r="B36" s="2"/>
      <c r="C36" s="2"/>
      <c r="D36" s="62"/>
    </row>
    <row r="37" spans="1:19" x14ac:dyDescent="0.25">
      <c r="A37" s="84" t="str">
        <f t="shared" si="0"/>
        <v>2118–2123</v>
      </c>
      <c r="B37" s="2"/>
      <c r="C37" s="2"/>
      <c r="D37" s="62"/>
      <c r="F37" s="89"/>
      <c r="G37" s="89"/>
      <c r="H37" s="89"/>
      <c r="I37" s="89"/>
    </row>
    <row r="38" spans="1:19" x14ac:dyDescent="0.25">
      <c r="E38" s="90"/>
      <c r="F38" s="89"/>
      <c r="G38" s="89"/>
      <c r="H38" s="89"/>
      <c r="I38" s="89"/>
    </row>
    <row r="39" spans="1:19" ht="21" x14ac:dyDescent="0.4">
      <c r="A39" s="152" t="s">
        <v>143</v>
      </c>
      <c r="F39" s="89"/>
      <c r="G39" s="89"/>
      <c r="H39" s="89"/>
      <c r="I39" s="89"/>
    </row>
    <row r="40" spans="1:19" ht="15.6" x14ac:dyDescent="0.3">
      <c r="A40" s="12" t="s">
        <v>13</v>
      </c>
      <c r="B40" s="271" t="str">
        <f>B9</f>
        <v>2022–2023</v>
      </c>
      <c r="C40" s="271"/>
      <c r="D40" s="20"/>
      <c r="F40" s="89"/>
      <c r="G40" s="89"/>
      <c r="H40" s="89"/>
      <c r="I40" s="89"/>
    </row>
    <row r="41" spans="1:19" ht="15.6" x14ac:dyDescent="0.3">
      <c r="A41" s="12" t="s">
        <v>210</v>
      </c>
      <c r="B41" s="273">
        <f>B10</f>
        <v>0</v>
      </c>
      <c r="C41" s="273"/>
      <c r="D41" s="91"/>
    </row>
    <row r="42" spans="1:19" ht="15.6" x14ac:dyDescent="0.3">
      <c r="A42" s="12" t="s">
        <v>209</v>
      </c>
      <c r="B42" s="271">
        <f>B11</f>
        <v>0</v>
      </c>
      <c r="C42" s="271"/>
      <c r="D42" s="55"/>
    </row>
    <row r="43" spans="1:19" ht="30" customHeight="1" x14ac:dyDescent="0.3">
      <c r="A43" s="290" t="s">
        <v>10</v>
      </c>
      <c r="B43" s="290"/>
      <c r="C43" s="290"/>
      <c r="D43" s="83"/>
      <c r="F43" s="5"/>
      <c r="G43" s="5"/>
      <c r="H43" s="5"/>
      <c r="I43" s="5"/>
      <c r="J43" s="5"/>
      <c r="K43" s="5"/>
      <c r="L43" s="5"/>
      <c r="M43" s="5"/>
      <c r="N43" s="5"/>
      <c r="O43" s="5"/>
      <c r="P43" s="5"/>
      <c r="Q43" s="5"/>
      <c r="R43" s="5"/>
      <c r="S43" s="5"/>
    </row>
    <row r="44" spans="1:19" ht="15.6" x14ac:dyDescent="0.3">
      <c r="A44" s="84"/>
      <c r="B44" s="85" t="s">
        <v>129</v>
      </c>
      <c r="C44" s="85" t="s">
        <v>128</v>
      </c>
      <c r="D44" s="92"/>
      <c r="E44" s="57" t="str">
        <f>"All of this worksheet's questions are for Fiscal Year "&amp;$B$9&amp;":"</f>
        <v>All of this worksheet's questions are for Fiscal Year 2022–2023:</v>
      </c>
    </row>
    <row r="45" spans="1:19" ht="15" customHeight="1" x14ac:dyDescent="0.25">
      <c r="A45" s="84" t="str">
        <f>RIGHT(B40,4)&amp;"–"&amp;RIGHT(B40,4)+1</f>
        <v>2023–2024</v>
      </c>
      <c r="B45" s="2"/>
      <c r="C45" s="2"/>
      <c r="D45" s="62"/>
      <c r="E45" s="267" t="s">
        <v>219</v>
      </c>
    </row>
    <row r="46" spans="1:19" x14ac:dyDescent="0.25">
      <c r="A46" s="84" t="str">
        <f>LEFT(A45,4)+1&amp;"–"&amp;RIGHT(A45,4)+1</f>
        <v>2024–2025</v>
      </c>
      <c r="B46" s="2"/>
      <c r="C46" s="2"/>
      <c r="D46" s="62"/>
      <c r="E46" s="267"/>
    </row>
    <row r="47" spans="1:19" x14ac:dyDescent="0.25">
      <c r="A47" s="84" t="str">
        <f>LEFT(A46,4)+1&amp;"–"&amp;RIGHT(A46,4)+1</f>
        <v>2025–2026</v>
      </c>
      <c r="B47" s="2"/>
      <c r="C47" s="2"/>
      <c r="D47" s="62"/>
      <c r="E47" s="267"/>
    </row>
    <row r="48" spans="1:19" ht="15" customHeight="1" x14ac:dyDescent="0.25">
      <c r="A48" s="84" t="str">
        <f>LEFT(A47,4)+1&amp;"–"&amp;RIGHT(A47,4)+1</f>
        <v>2026–2027</v>
      </c>
      <c r="B48" s="2"/>
      <c r="C48" s="2"/>
      <c r="D48" s="87"/>
      <c r="E48" s="267"/>
    </row>
    <row r="49" spans="1:19" x14ac:dyDescent="0.25">
      <c r="A49" s="84" t="str">
        <f>LEFT(A48,4)+1&amp;"–"&amp;RIGHT(A48,4)+1</f>
        <v>2027–2028</v>
      </c>
      <c r="B49" s="2"/>
      <c r="C49" s="2"/>
      <c r="D49" s="87"/>
      <c r="E49" s="98"/>
    </row>
    <row r="50" spans="1:19" x14ac:dyDescent="0.25">
      <c r="A50" s="84" t="str">
        <f>LEFT(A49,4)+1&amp;"–"&amp;RIGHT(A49,4)+5</f>
        <v>2028–2033</v>
      </c>
      <c r="B50" s="2"/>
      <c r="C50" s="2"/>
      <c r="D50" s="62"/>
      <c r="E50" s="59" t="str">
        <f>"If yes, record the dollar amount of variable receipts below for fiscal year "&amp;$B$9&amp;":"</f>
        <v>If yes, record the dollar amount of variable receipts below for fiscal year 2022–2023:</v>
      </c>
    </row>
    <row r="51" spans="1:19" x14ac:dyDescent="0.25">
      <c r="A51" s="84" t="str">
        <f t="shared" ref="A51:A68" si="1">LEFT(A50,4)+5&amp;"–"&amp;RIGHT(A50,4)+5</f>
        <v>2033–2038</v>
      </c>
      <c r="B51" s="2"/>
      <c r="C51" s="2"/>
      <c r="D51" s="62"/>
      <c r="E51" s="98"/>
    </row>
    <row r="52" spans="1:19" x14ac:dyDescent="0.25">
      <c r="A52" s="84" t="str">
        <f t="shared" si="1"/>
        <v>2038–2043</v>
      </c>
      <c r="B52" s="2"/>
      <c r="C52" s="2"/>
      <c r="D52" s="62"/>
      <c r="E52" s="267" t="str">
        <f>"2. Did you grant any lease incentives to the lessee during fiscal year "&amp;$B$9&amp;"? If so, record the amount below:"</f>
        <v>2. Did you grant any lease incentives to the lessee during fiscal year 2022–2023? If so, record the amount below:</v>
      </c>
    </row>
    <row r="53" spans="1:19" x14ac:dyDescent="0.25">
      <c r="A53" s="84" t="str">
        <f t="shared" si="1"/>
        <v>2043–2048</v>
      </c>
      <c r="B53" s="2"/>
      <c r="C53" s="2"/>
      <c r="D53" s="62"/>
      <c r="E53" s="267"/>
    </row>
    <row r="54" spans="1:19" ht="15" customHeight="1" x14ac:dyDescent="0.25">
      <c r="A54" s="84" t="str">
        <f t="shared" si="1"/>
        <v>2048–2053</v>
      </c>
      <c r="B54" s="2"/>
      <c r="C54" s="2"/>
      <c r="D54" s="62"/>
      <c r="E54" s="98"/>
    </row>
    <row r="55" spans="1:19" x14ac:dyDescent="0.25">
      <c r="A55" s="84" t="str">
        <f t="shared" si="1"/>
        <v>2053–2058</v>
      </c>
      <c r="B55" s="2"/>
      <c r="C55" s="2"/>
      <c r="D55" s="62"/>
      <c r="E55" s="59"/>
    </row>
    <row r="56" spans="1:19" x14ac:dyDescent="0.25">
      <c r="A56" s="84" t="str">
        <f t="shared" si="1"/>
        <v>2058–2063</v>
      </c>
      <c r="B56" s="2"/>
      <c r="C56" s="2"/>
      <c r="D56" s="62"/>
      <c r="E56" s="59"/>
    </row>
    <row r="57" spans="1:19" ht="15.6" x14ac:dyDescent="0.3">
      <c r="A57" s="84" t="str">
        <f t="shared" si="1"/>
        <v>2063–2068</v>
      </c>
      <c r="B57" s="2"/>
      <c r="C57" s="2"/>
      <c r="D57" s="62"/>
      <c r="E57" s="5"/>
    </row>
    <row r="58" spans="1:19" ht="15.6" x14ac:dyDescent="0.3">
      <c r="A58" s="84" t="str">
        <f t="shared" si="1"/>
        <v>2068–2073</v>
      </c>
      <c r="B58" s="2"/>
      <c r="C58" s="2"/>
      <c r="D58" s="62"/>
      <c r="E58" s="5"/>
      <c r="F58" s="93"/>
      <c r="G58" s="93"/>
      <c r="H58" s="20"/>
      <c r="I58" s="20"/>
      <c r="J58" s="20"/>
      <c r="K58" s="20"/>
      <c r="L58" s="20"/>
      <c r="M58" s="20"/>
      <c r="N58" s="20"/>
      <c r="O58" s="20"/>
      <c r="P58" s="20"/>
      <c r="Q58" s="20"/>
      <c r="R58" s="20"/>
      <c r="S58" s="20"/>
    </row>
    <row r="59" spans="1:19" x14ac:dyDescent="0.25">
      <c r="A59" s="84" t="str">
        <f t="shared" si="1"/>
        <v>2073–2078</v>
      </c>
      <c r="B59" s="2"/>
      <c r="C59" s="2"/>
      <c r="D59" s="62"/>
      <c r="E59" s="11"/>
      <c r="F59" s="20"/>
      <c r="G59" s="20"/>
      <c r="H59" s="20"/>
      <c r="I59" s="20"/>
      <c r="J59" s="20"/>
      <c r="K59" s="20"/>
      <c r="L59" s="20"/>
      <c r="M59" s="20"/>
      <c r="N59" s="20"/>
      <c r="O59" s="20"/>
      <c r="P59" s="20"/>
      <c r="Q59" s="20"/>
      <c r="R59" s="20"/>
      <c r="S59" s="20"/>
    </row>
    <row r="60" spans="1:19" x14ac:dyDescent="0.25">
      <c r="A60" s="84" t="str">
        <f t="shared" si="1"/>
        <v>2078–2083</v>
      </c>
      <c r="B60" s="2"/>
      <c r="C60" s="2"/>
      <c r="D60" s="62"/>
      <c r="F60" s="20"/>
      <c r="G60" s="20"/>
      <c r="H60" s="20"/>
      <c r="I60" s="20"/>
      <c r="J60" s="20"/>
      <c r="K60" s="20"/>
      <c r="L60" s="20"/>
      <c r="M60" s="20"/>
      <c r="N60" s="20"/>
      <c r="O60" s="20"/>
      <c r="P60" s="20"/>
      <c r="Q60" s="20"/>
      <c r="R60" s="20"/>
      <c r="S60" s="20"/>
    </row>
    <row r="61" spans="1:19" ht="15.6" x14ac:dyDescent="0.3">
      <c r="A61" s="84" t="str">
        <f t="shared" si="1"/>
        <v>2083–2088</v>
      </c>
      <c r="B61" s="2"/>
      <c r="C61" s="2"/>
      <c r="D61" s="62"/>
      <c r="F61" s="6"/>
      <c r="G61" s="6"/>
      <c r="H61" s="6"/>
      <c r="I61" s="6"/>
      <c r="J61" s="6"/>
      <c r="K61" s="6"/>
      <c r="L61" s="6"/>
      <c r="M61" s="6"/>
      <c r="N61" s="6"/>
      <c r="O61" s="6"/>
      <c r="P61" s="6"/>
      <c r="Q61" s="6"/>
      <c r="R61" s="6"/>
      <c r="S61" s="6"/>
    </row>
    <row r="62" spans="1:19" x14ac:dyDescent="0.25">
      <c r="A62" s="84" t="str">
        <f t="shared" si="1"/>
        <v>2088–2093</v>
      </c>
      <c r="B62" s="2"/>
      <c r="C62" s="2"/>
      <c r="D62" s="62"/>
    </row>
    <row r="63" spans="1:19" ht="15.6" x14ac:dyDescent="0.3">
      <c r="A63" s="84" t="str">
        <f t="shared" si="1"/>
        <v>2093–2098</v>
      </c>
      <c r="B63" s="2"/>
      <c r="C63" s="2"/>
      <c r="D63" s="62"/>
      <c r="E63" s="12"/>
    </row>
    <row r="64" spans="1:19" ht="15.6" x14ac:dyDescent="0.3">
      <c r="A64" s="84" t="str">
        <f t="shared" si="1"/>
        <v>2098–2103</v>
      </c>
      <c r="B64" s="2"/>
      <c r="C64" s="2"/>
      <c r="D64" s="62"/>
      <c r="E64" s="12"/>
    </row>
    <row r="65" spans="1:19" ht="15.6" x14ac:dyDescent="0.3">
      <c r="A65" s="84" t="str">
        <f t="shared" si="1"/>
        <v>2103–2108</v>
      </c>
      <c r="B65" s="2"/>
      <c r="C65" s="2"/>
      <c r="D65" s="62"/>
      <c r="E65" s="12"/>
    </row>
    <row r="66" spans="1:19" x14ac:dyDescent="0.25">
      <c r="A66" s="84" t="str">
        <f t="shared" si="1"/>
        <v>2108–2113</v>
      </c>
      <c r="B66" s="2"/>
      <c r="C66" s="2"/>
      <c r="D66" s="62"/>
    </row>
    <row r="67" spans="1:19" x14ac:dyDescent="0.25">
      <c r="A67" s="84" t="str">
        <f t="shared" si="1"/>
        <v>2113–2118</v>
      </c>
      <c r="B67" s="2"/>
      <c r="C67" s="2"/>
      <c r="D67" s="62"/>
    </row>
    <row r="68" spans="1:19" x14ac:dyDescent="0.25">
      <c r="A68" s="84" t="str">
        <f t="shared" si="1"/>
        <v>2118–2123</v>
      </c>
      <c r="B68" s="2"/>
      <c r="C68" s="2"/>
      <c r="D68" s="62"/>
    </row>
    <row r="69" spans="1:19" x14ac:dyDescent="0.25">
      <c r="E69" s="90"/>
    </row>
    <row r="70" spans="1:19" ht="21" x14ac:dyDescent="0.4">
      <c r="A70" s="152" t="s">
        <v>149</v>
      </c>
    </row>
    <row r="71" spans="1:19" ht="15.6" x14ac:dyDescent="0.3">
      <c r="A71" s="12" t="s">
        <v>13</v>
      </c>
      <c r="B71" s="271" t="str">
        <f>B40</f>
        <v>2022–2023</v>
      </c>
      <c r="C71" s="271"/>
      <c r="D71" s="20"/>
    </row>
    <row r="72" spans="1:19" ht="15.6" x14ac:dyDescent="0.3">
      <c r="A72" s="12" t="s">
        <v>210</v>
      </c>
      <c r="B72" s="273">
        <f>B41</f>
        <v>0</v>
      </c>
      <c r="C72" s="273"/>
      <c r="D72" s="91"/>
    </row>
    <row r="73" spans="1:19" ht="15.6" x14ac:dyDescent="0.3">
      <c r="A73" s="12" t="s">
        <v>209</v>
      </c>
      <c r="B73" s="271">
        <f>B42</f>
        <v>0</v>
      </c>
      <c r="C73" s="271"/>
      <c r="D73" s="55"/>
    </row>
    <row r="74" spans="1:19" ht="30" customHeight="1" x14ac:dyDescent="0.3">
      <c r="A74" s="290" t="s">
        <v>10</v>
      </c>
      <c r="B74" s="290"/>
      <c r="C74" s="290"/>
      <c r="D74" s="83"/>
      <c r="F74" s="5"/>
      <c r="G74" s="5"/>
      <c r="H74" s="5"/>
      <c r="I74" s="5"/>
      <c r="J74" s="5"/>
      <c r="K74" s="5"/>
      <c r="L74" s="5"/>
      <c r="M74" s="5"/>
      <c r="N74" s="5"/>
      <c r="O74" s="5"/>
      <c r="P74" s="5"/>
      <c r="Q74" s="5"/>
      <c r="R74" s="5"/>
      <c r="S74" s="5"/>
    </row>
    <row r="75" spans="1:19" ht="15.6" x14ac:dyDescent="0.3">
      <c r="A75" s="84"/>
      <c r="B75" s="85" t="s">
        <v>129</v>
      </c>
      <c r="C75" s="85" t="s">
        <v>128</v>
      </c>
      <c r="D75" s="92"/>
      <c r="E75" s="57" t="str">
        <f>"All of this worksheet's questions are for Fiscal Year "&amp;$B$9&amp;":"</f>
        <v>All of this worksheet's questions are for Fiscal Year 2022–2023:</v>
      </c>
    </row>
    <row r="76" spans="1:19" ht="15" customHeight="1" x14ac:dyDescent="0.25">
      <c r="A76" s="84" t="str">
        <f>RIGHT(B71,4)&amp;"–"&amp;RIGHT(B71,4)+1</f>
        <v>2023–2024</v>
      </c>
      <c r="B76" s="2"/>
      <c r="C76" s="2"/>
      <c r="D76" s="62"/>
      <c r="E76" s="267" t="s">
        <v>219</v>
      </c>
    </row>
    <row r="77" spans="1:19" x14ac:dyDescent="0.25">
      <c r="A77" s="84" t="str">
        <f>LEFT(A76,4)+1&amp;"–"&amp;RIGHT(A76,4)+1</f>
        <v>2024–2025</v>
      </c>
      <c r="B77" s="2"/>
      <c r="C77" s="2"/>
      <c r="D77" s="62"/>
      <c r="E77" s="267"/>
    </row>
    <row r="78" spans="1:19" x14ac:dyDescent="0.25">
      <c r="A78" s="84" t="str">
        <f>LEFT(A77,4)+1&amp;"–"&amp;RIGHT(A77,4)+1</f>
        <v>2025–2026</v>
      </c>
      <c r="B78" s="2"/>
      <c r="C78" s="2"/>
      <c r="D78" s="62"/>
      <c r="E78" s="267"/>
    </row>
    <row r="79" spans="1:19" x14ac:dyDescent="0.25">
      <c r="A79" s="84" t="str">
        <f>LEFT(A78,4)+1&amp;"–"&amp;RIGHT(A78,4)+1</f>
        <v>2026–2027</v>
      </c>
      <c r="B79" s="2"/>
      <c r="C79" s="2"/>
      <c r="D79" s="87"/>
      <c r="E79" s="267"/>
    </row>
    <row r="80" spans="1:19" x14ac:dyDescent="0.25">
      <c r="A80" s="84" t="str">
        <f>LEFT(A79,4)+1&amp;"–"&amp;RIGHT(A79,4)+1</f>
        <v>2027–2028</v>
      </c>
      <c r="B80" s="2"/>
      <c r="C80" s="2"/>
      <c r="D80" s="87"/>
      <c r="E80" s="98"/>
    </row>
    <row r="81" spans="1:5" x14ac:dyDescent="0.25">
      <c r="A81" s="84" t="str">
        <f>LEFT(A80,4)+1&amp;"–"&amp;RIGHT(A80,4)+5</f>
        <v>2028–2033</v>
      </c>
      <c r="B81" s="2"/>
      <c r="C81" s="2"/>
      <c r="D81" s="62"/>
      <c r="E81" s="59" t="str">
        <f>"If yes, record the dollar amount of variable receipts below for fiscal year "&amp;$B$9&amp;":"</f>
        <v>If yes, record the dollar amount of variable receipts below for fiscal year 2022–2023:</v>
      </c>
    </row>
    <row r="82" spans="1:5" x14ac:dyDescent="0.25">
      <c r="A82" s="84" t="str">
        <f t="shared" ref="A82:A99" si="2">LEFT(A81,4)+5&amp;"–"&amp;RIGHT(A81,4)+5</f>
        <v>2033–2038</v>
      </c>
      <c r="B82" s="2"/>
      <c r="C82" s="2"/>
      <c r="D82" s="62"/>
      <c r="E82" s="98"/>
    </row>
    <row r="83" spans="1:5" x14ac:dyDescent="0.25">
      <c r="A83" s="84" t="str">
        <f t="shared" si="2"/>
        <v>2038–2043</v>
      </c>
      <c r="B83" s="2"/>
      <c r="C83" s="2"/>
      <c r="D83" s="62"/>
      <c r="E83" s="267" t="str">
        <f>"2. Did you grant any lease incentives to the lessee during fiscal year "&amp;$B$9&amp;"? If so, record the amount below:"</f>
        <v>2. Did you grant any lease incentives to the lessee during fiscal year 2022–2023? If so, record the amount below:</v>
      </c>
    </row>
    <row r="84" spans="1:5" x14ac:dyDescent="0.25">
      <c r="A84" s="84" t="str">
        <f t="shared" si="2"/>
        <v>2043–2048</v>
      </c>
      <c r="B84" s="2"/>
      <c r="C84" s="2"/>
      <c r="D84" s="62"/>
      <c r="E84" s="267"/>
    </row>
    <row r="85" spans="1:5" ht="15" customHeight="1" x14ac:dyDescent="0.25">
      <c r="A85" s="84" t="str">
        <f t="shared" si="2"/>
        <v>2048–2053</v>
      </c>
      <c r="B85" s="2"/>
      <c r="C85" s="2"/>
      <c r="D85" s="62"/>
      <c r="E85" s="98"/>
    </row>
    <row r="86" spans="1:5" x14ac:dyDescent="0.25">
      <c r="A86" s="84" t="str">
        <f t="shared" si="2"/>
        <v>2053–2058</v>
      </c>
      <c r="B86" s="2"/>
      <c r="C86" s="2"/>
      <c r="D86" s="62"/>
      <c r="E86" s="59"/>
    </row>
    <row r="87" spans="1:5" x14ac:dyDescent="0.25">
      <c r="A87" s="84" t="str">
        <f t="shared" si="2"/>
        <v>2058–2063</v>
      </c>
      <c r="B87" s="2"/>
      <c r="C87" s="2"/>
      <c r="D87" s="62"/>
      <c r="E87" s="59"/>
    </row>
    <row r="88" spans="1:5" ht="15.6" x14ac:dyDescent="0.3">
      <c r="A88" s="84" t="str">
        <f t="shared" si="2"/>
        <v>2063–2068</v>
      </c>
      <c r="B88" s="2"/>
      <c r="C88" s="2"/>
      <c r="D88" s="62"/>
      <c r="E88" s="5"/>
    </row>
    <row r="89" spans="1:5" ht="15.6" x14ac:dyDescent="0.3">
      <c r="A89" s="84" t="str">
        <f t="shared" si="2"/>
        <v>2068–2073</v>
      </c>
      <c r="B89" s="2"/>
      <c r="C89" s="2"/>
      <c r="D89" s="62"/>
      <c r="E89" s="5"/>
    </row>
    <row r="90" spans="1:5" x14ac:dyDescent="0.25">
      <c r="A90" s="84" t="str">
        <f t="shared" si="2"/>
        <v>2073–2078</v>
      </c>
      <c r="B90" s="2"/>
      <c r="C90" s="2"/>
      <c r="D90" s="62"/>
      <c r="E90" s="11"/>
    </row>
    <row r="91" spans="1:5" x14ac:dyDescent="0.25">
      <c r="A91" s="84" t="str">
        <f t="shared" si="2"/>
        <v>2078–2083</v>
      </c>
      <c r="B91" s="2"/>
      <c r="C91" s="2"/>
      <c r="D91" s="62"/>
    </row>
    <row r="92" spans="1:5" x14ac:dyDescent="0.25">
      <c r="A92" s="84" t="str">
        <f t="shared" si="2"/>
        <v>2083–2088</v>
      </c>
      <c r="B92" s="2"/>
      <c r="C92" s="2"/>
      <c r="D92" s="62"/>
    </row>
    <row r="93" spans="1:5" x14ac:dyDescent="0.25">
      <c r="A93" s="84" t="str">
        <f t="shared" si="2"/>
        <v>2088–2093</v>
      </c>
      <c r="B93" s="2"/>
      <c r="C93" s="2"/>
      <c r="D93" s="62"/>
    </row>
    <row r="94" spans="1:5" ht="15.6" x14ac:dyDescent="0.3">
      <c r="A94" s="84" t="str">
        <f t="shared" si="2"/>
        <v>2093–2098</v>
      </c>
      <c r="B94" s="2"/>
      <c r="C94" s="2"/>
      <c r="D94" s="62"/>
      <c r="E94" s="12"/>
    </row>
    <row r="95" spans="1:5" ht="15.6" x14ac:dyDescent="0.3">
      <c r="A95" s="84" t="str">
        <f t="shared" si="2"/>
        <v>2098–2103</v>
      </c>
      <c r="B95" s="2"/>
      <c r="C95" s="2"/>
      <c r="D95" s="62"/>
      <c r="E95" s="12"/>
    </row>
    <row r="96" spans="1:5" ht="15.6" x14ac:dyDescent="0.3">
      <c r="A96" s="84" t="str">
        <f t="shared" si="2"/>
        <v>2103–2108</v>
      </c>
      <c r="B96" s="2"/>
      <c r="C96" s="2"/>
      <c r="D96" s="62"/>
      <c r="E96" s="12"/>
    </row>
    <row r="97" spans="1:4" x14ac:dyDescent="0.25">
      <c r="A97" s="84" t="str">
        <f t="shared" si="2"/>
        <v>2108–2113</v>
      </c>
      <c r="B97" s="2"/>
      <c r="C97" s="2"/>
      <c r="D97" s="62"/>
    </row>
    <row r="98" spans="1:4" x14ac:dyDescent="0.25">
      <c r="A98" s="84" t="str">
        <f t="shared" si="2"/>
        <v>2113–2118</v>
      </c>
      <c r="B98" s="2"/>
      <c r="C98" s="2"/>
      <c r="D98" s="62"/>
    </row>
    <row r="99" spans="1:4" x14ac:dyDescent="0.25">
      <c r="A99" s="84" t="str">
        <f t="shared" si="2"/>
        <v>2118–2123</v>
      </c>
      <c r="B99" s="2"/>
      <c r="C99" s="2"/>
      <c r="D99" s="62"/>
    </row>
    <row r="100" spans="1:4" x14ac:dyDescent="0.25">
      <c r="A100" s="20"/>
      <c r="B100" s="20"/>
      <c r="C100" s="20"/>
      <c r="D100" s="20"/>
    </row>
    <row r="101" spans="1:4" x14ac:dyDescent="0.25">
      <c r="A101" s="94"/>
      <c r="B101" s="94"/>
      <c r="C101" s="94"/>
      <c r="D101" s="94"/>
    </row>
    <row r="102" spans="1:4" x14ac:dyDescent="0.25">
      <c r="A102" s="60"/>
    </row>
    <row r="103" spans="1:4" x14ac:dyDescent="0.25">
      <c r="A103" s="60"/>
    </row>
  </sheetData>
  <sheetProtection algorithmName="SHA-512" hashValue="I0swTpth3ryM/gNJAHzUC7gSAvLODGzmPKhEpZnOHbo95Ed4e7/K+h5zCLPxqW1KA6PKikkGQXaHO0n+bXZ5ww==" saltValue="4k2HJUv75daUwik+6zkSJQ==" spinCount="100000" sheet="1" objects="1" scenarios="1"/>
  <mergeCells count="23">
    <mergeCell ref="E83:E84"/>
    <mergeCell ref="A1:E1"/>
    <mergeCell ref="E14:E17"/>
    <mergeCell ref="E45:E48"/>
    <mergeCell ref="B9:C9"/>
    <mergeCell ref="B10:C10"/>
    <mergeCell ref="B11:C11"/>
    <mergeCell ref="A43:C43"/>
    <mergeCell ref="A12:C12"/>
    <mergeCell ref="A3:C3"/>
    <mergeCell ref="A4:C4"/>
    <mergeCell ref="A5:C5"/>
    <mergeCell ref="B40:C40"/>
    <mergeCell ref="A2:E2"/>
    <mergeCell ref="B41:C41"/>
    <mergeCell ref="B42:C42"/>
    <mergeCell ref="E21:E22"/>
    <mergeCell ref="E52:E53"/>
    <mergeCell ref="E76:E79"/>
    <mergeCell ref="B71:C71"/>
    <mergeCell ref="B72:C72"/>
    <mergeCell ref="B73:C73"/>
    <mergeCell ref="A74:C74"/>
  </mergeCells>
  <dataValidations count="1">
    <dataValidation type="whole" operator="greaterThanOrEqual" allowBlank="1" showErrorMessage="1" errorTitle="Whole Number Only" error="Enter amounts as whole numbers only." sqref="B14:C37 B45:C68 B76:C99" xr:uid="{00000000-0002-0000-0900-000000000000}">
      <formula1>0</formula1>
    </dataValidation>
  </dataValidations>
  <pageMargins left="0.7" right="0.7" top="0.75" bottom="0.75" header="0.3" footer="0.3"/>
  <pageSetup scale="56" orientation="portrait" r:id="rId1"/>
  <headerFooter>
    <oddHeader>&amp;C&amp;"Arial,Bold"&amp;14GASB 87
Lessor Department Note Disclosure Form</oddHeader>
    <oddFooter>&amp;L&amp;"arial,Regular"&amp;12State Controller's Office&amp;C&amp;"arial,Regular"&amp;12Department Note Disclosures
Org Code 2760 (Example)&amp;R&amp;"arial,Regular"&amp;12Page &amp;P of &amp;N</oddFooter>
  </headerFooter>
  <rowBreaks count="1" manualBreakCount="1">
    <brk id="38"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'Drop Down Menus'!$A$1:$A$101</xm:f>
          </x14:formula1>
          <xm:sqref>B9:C9</xm:sqref>
        </x14:dataValidation>
        <x14:dataValidation type="list" allowBlank="1" showInputMessage="1" showErrorMessage="1" xr:uid="{00000000-0002-0000-0900-000002000000}">
          <x14:formula1>
            <xm:f>'Drop Down Menus'!$D$1:$D$2</xm:f>
          </x14:formula1>
          <xm:sqref>E18 E49 E80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5DBFF"/>
    <pageSetUpPr fitToPage="1"/>
  </sheetPr>
  <dimension ref="A1:S577"/>
  <sheetViews>
    <sheetView showGridLines="0" zoomScaleNormal="100" workbookViewId="0"/>
  </sheetViews>
  <sheetFormatPr defaultColWidth="0" defaultRowHeight="14.4" zeroHeight="1" x14ac:dyDescent="0.3"/>
  <cols>
    <col min="1" max="1" width="2.88671875" style="120" customWidth="1"/>
    <col min="2" max="2" width="13.88671875" style="120" customWidth="1"/>
    <col min="3" max="3" width="2.88671875" style="142" customWidth="1"/>
    <col min="4" max="4" width="13.88671875" style="120" customWidth="1"/>
    <col min="5" max="5" width="2.88671875" style="142" customWidth="1"/>
    <col min="6" max="6" width="13.88671875" style="120" customWidth="1"/>
    <col min="7" max="7" width="2.88671875" style="120" customWidth="1"/>
    <col min="8" max="8" width="13.88671875" style="120" customWidth="1"/>
    <col min="9" max="9" width="2.88671875" style="120" customWidth="1"/>
    <col min="10" max="10" width="13.88671875" style="120" customWidth="1"/>
    <col min="11" max="11" width="2.88671875" style="142" customWidth="1"/>
    <col min="12" max="12" width="19.109375" style="120" customWidth="1"/>
    <col min="13" max="13" width="2.88671875" style="142" customWidth="1"/>
    <col min="14" max="14" width="25.88671875" style="120" customWidth="1"/>
    <col min="15" max="15" width="2.88671875" style="120" customWidth="1"/>
    <col min="16" max="16" width="13.88671875" style="120" customWidth="1"/>
    <col min="17" max="17" width="2.88671875" style="120" customWidth="1"/>
    <col min="18" max="19" width="0" style="120" hidden="1" customWidth="1"/>
    <col min="20" max="16384" width="9.109375" style="120" hidden="1"/>
  </cols>
  <sheetData>
    <row r="1" spans="1:17" s="115" customFormat="1" ht="15.6" x14ac:dyDescent="0.3">
      <c r="A1" s="110" t="s">
        <v>1674</v>
      </c>
      <c r="B1" s="111"/>
      <c r="C1" s="112"/>
      <c r="D1" s="111"/>
      <c r="E1" s="112"/>
      <c r="F1" s="113"/>
      <c r="G1" s="113"/>
      <c r="H1" s="113"/>
      <c r="I1" s="113"/>
      <c r="J1" s="113"/>
      <c r="K1" s="114"/>
      <c r="L1" s="113"/>
      <c r="M1" s="114"/>
      <c r="N1" s="111"/>
      <c r="O1" s="111"/>
      <c r="P1" s="111"/>
      <c r="Q1" s="111"/>
    </row>
    <row r="2" spans="1:17" s="115" customFormat="1" ht="15.6" x14ac:dyDescent="0.3">
      <c r="A2" s="110" t="s">
        <v>151</v>
      </c>
      <c r="B2" s="111"/>
      <c r="C2" s="112"/>
      <c r="D2" s="111"/>
      <c r="E2" s="112"/>
      <c r="F2" s="111"/>
      <c r="G2" s="111"/>
      <c r="H2" s="111"/>
      <c r="I2" s="111"/>
      <c r="J2" s="111"/>
      <c r="K2" s="112"/>
      <c r="L2" s="111"/>
      <c r="M2" s="112"/>
      <c r="N2" s="111"/>
      <c r="O2" s="111"/>
      <c r="P2" s="111"/>
      <c r="Q2" s="111"/>
    </row>
    <row r="3" spans="1:17" s="115" customFormat="1" ht="15.6" x14ac:dyDescent="0.3">
      <c r="C3" s="116"/>
      <c r="E3" s="116"/>
      <c r="K3" s="116"/>
      <c r="M3" s="116"/>
    </row>
    <row r="4" spans="1:17" x14ac:dyDescent="0.3">
      <c r="A4" s="117" t="s">
        <v>152</v>
      </c>
      <c r="B4" s="118"/>
      <c r="C4" s="119"/>
      <c r="D4" s="118"/>
      <c r="E4" s="119"/>
      <c r="F4" s="118"/>
      <c r="G4" s="118"/>
      <c r="H4" s="118"/>
      <c r="I4" s="118"/>
      <c r="J4" s="118"/>
      <c r="K4" s="119"/>
      <c r="L4" s="118"/>
      <c r="M4" s="119"/>
      <c r="N4" s="118"/>
      <c r="O4" s="118"/>
      <c r="P4" s="118"/>
      <c r="Q4" s="118"/>
    </row>
    <row r="5" spans="1:17" ht="15" customHeight="1" x14ac:dyDescent="0.3">
      <c r="A5" s="281" t="s">
        <v>1675</v>
      </c>
      <c r="B5" s="281"/>
      <c r="C5" s="281"/>
      <c r="D5" s="281"/>
      <c r="E5" s="281"/>
      <c r="F5" s="281"/>
      <c r="G5" s="281"/>
      <c r="H5" s="281"/>
      <c r="I5" s="281"/>
      <c r="J5" s="281"/>
      <c r="K5" s="281"/>
      <c r="L5" s="281"/>
      <c r="M5" s="281"/>
      <c r="N5" s="281"/>
      <c r="O5" s="281"/>
      <c r="P5" s="281"/>
      <c r="Q5" s="281"/>
    </row>
    <row r="6" spans="1:17" ht="15" customHeight="1" x14ac:dyDescent="0.3">
      <c r="A6" s="281"/>
      <c r="B6" s="281"/>
      <c r="C6" s="281"/>
      <c r="D6" s="281"/>
      <c r="E6" s="281"/>
      <c r="F6" s="281"/>
      <c r="G6" s="281"/>
      <c r="H6" s="281"/>
      <c r="I6" s="281"/>
      <c r="J6" s="281"/>
      <c r="K6" s="281"/>
      <c r="L6" s="281"/>
      <c r="M6" s="281"/>
      <c r="N6" s="281"/>
      <c r="O6" s="281"/>
      <c r="P6" s="281"/>
      <c r="Q6" s="281"/>
    </row>
    <row r="7" spans="1:17" x14ac:dyDescent="0.3">
      <c r="A7" s="281"/>
      <c r="B7" s="281"/>
      <c r="C7" s="281"/>
      <c r="D7" s="281"/>
      <c r="E7" s="281"/>
      <c r="F7" s="281"/>
      <c r="G7" s="281"/>
      <c r="H7" s="281"/>
      <c r="I7" s="281"/>
      <c r="J7" s="281"/>
      <c r="K7" s="281"/>
      <c r="L7" s="281"/>
      <c r="M7" s="281"/>
      <c r="N7" s="281"/>
      <c r="O7" s="281"/>
      <c r="P7" s="281"/>
      <c r="Q7" s="281"/>
    </row>
    <row r="8" spans="1:17" ht="15" customHeight="1" x14ac:dyDescent="0.3">
      <c r="A8" s="282" t="s">
        <v>1660</v>
      </c>
      <c r="B8" s="282"/>
      <c r="C8" s="282"/>
      <c r="D8" s="282"/>
      <c r="E8" s="282"/>
      <c r="F8" s="282"/>
      <c r="G8" s="282"/>
      <c r="H8" s="282"/>
      <c r="I8" s="282"/>
      <c r="J8" s="282"/>
      <c r="K8" s="282"/>
      <c r="L8" s="282"/>
      <c r="M8" s="282"/>
      <c r="N8" s="282"/>
      <c r="O8" s="282"/>
      <c r="P8" s="282"/>
      <c r="Q8" s="282"/>
    </row>
    <row r="9" spans="1:17" x14ac:dyDescent="0.3">
      <c r="A9" s="282"/>
      <c r="B9" s="282"/>
      <c r="C9" s="282"/>
      <c r="D9" s="282"/>
      <c r="E9" s="282"/>
      <c r="F9" s="282"/>
      <c r="G9" s="282"/>
      <c r="H9" s="282"/>
      <c r="I9" s="282"/>
      <c r="J9" s="282"/>
      <c r="K9" s="282"/>
      <c r="L9" s="282"/>
      <c r="M9" s="282"/>
      <c r="N9" s="282"/>
      <c r="O9" s="282"/>
      <c r="P9" s="282"/>
      <c r="Q9" s="282"/>
    </row>
    <row r="10" spans="1:17" x14ac:dyDescent="0.3">
      <c r="A10" s="117" t="s">
        <v>1676</v>
      </c>
      <c r="B10" s="118"/>
      <c r="C10" s="119"/>
      <c r="D10" s="118"/>
      <c r="E10" s="119"/>
      <c r="F10" s="118"/>
      <c r="G10" s="118"/>
      <c r="H10" s="118"/>
      <c r="I10" s="118"/>
      <c r="J10" s="118"/>
      <c r="K10" s="119"/>
      <c r="L10" s="118"/>
      <c r="M10" s="119"/>
      <c r="N10" s="118"/>
      <c r="O10" s="118"/>
      <c r="P10" s="118"/>
      <c r="Q10" s="118"/>
    </row>
    <row r="11" spans="1:17" x14ac:dyDescent="0.3">
      <c r="A11" s="121"/>
      <c r="B11" s="147" t="s">
        <v>170</v>
      </c>
      <c r="C11" s="147"/>
      <c r="D11" s="121"/>
      <c r="E11" s="122"/>
      <c r="F11" s="121"/>
      <c r="G11" s="121"/>
      <c r="H11" s="121"/>
      <c r="I11" s="121"/>
      <c r="J11" s="121"/>
      <c r="K11" s="122"/>
      <c r="L11" s="121"/>
      <c r="M11" s="122"/>
      <c r="N11" s="121"/>
      <c r="O11" s="121"/>
      <c r="P11" s="121"/>
      <c r="Q11" s="121"/>
    </row>
    <row r="12" spans="1:17" ht="6.75" customHeight="1" x14ac:dyDescent="0.3">
      <c r="A12" s="121"/>
      <c r="B12" s="121"/>
      <c r="C12" s="122"/>
      <c r="D12" s="121"/>
      <c r="E12" s="122"/>
      <c r="F12" s="121"/>
      <c r="G12" s="121"/>
      <c r="H12" s="121"/>
      <c r="I12" s="121"/>
      <c r="J12" s="121"/>
      <c r="K12" s="122"/>
      <c r="L12" s="121"/>
      <c r="M12" s="122"/>
      <c r="N12" s="121"/>
      <c r="O12" s="121"/>
      <c r="P12" s="121"/>
      <c r="Q12" s="121"/>
    </row>
    <row r="13" spans="1:17" ht="15" customHeight="1" x14ac:dyDescent="0.3">
      <c r="A13" s="121"/>
      <c r="B13" s="283" t="s">
        <v>153</v>
      </c>
      <c r="C13" s="283"/>
      <c r="D13" s="283"/>
      <c r="E13" s="283"/>
      <c r="F13" s="283"/>
      <c r="G13" s="283"/>
      <c r="H13" s="283"/>
      <c r="I13" s="283"/>
      <c r="J13" s="283"/>
      <c r="K13" s="283"/>
      <c r="L13" s="283"/>
      <c r="M13" s="122"/>
      <c r="N13" s="123" t="s">
        <v>154</v>
      </c>
      <c r="O13" s="124"/>
      <c r="P13" s="124"/>
      <c r="Q13" s="121"/>
    </row>
    <row r="14" spans="1:17" ht="15" customHeight="1" x14ac:dyDescent="0.3">
      <c r="A14" s="121"/>
      <c r="B14" s="236" t="s">
        <v>1694</v>
      </c>
      <c r="C14" s="236"/>
      <c r="D14" s="236" t="s">
        <v>15</v>
      </c>
      <c r="E14" s="236"/>
      <c r="F14" s="236" t="s">
        <v>16</v>
      </c>
      <c r="G14" s="236"/>
      <c r="H14" s="236" t="s">
        <v>1695</v>
      </c>
      <c r="I14" s="236"/>
      <c r="J14" s="236" t="s">
        <v>1696</v>
      </c>
      <c r="K14" s="236"/>
      <c r="L14" s="236"/>
      <c r="M14" s="122"/>
      <c r="N14" s="128"/>
      <c r="O14" s="124"/>
      <c r="P14" s="124"/>
      <c r="Q14" s="121"/>
    </row>
    <row r="15" spans="1:17" ht="15" customHeight="1" x14ac:dyDescent="0.3">
      <c r="A15" s="121"/>
      <c r="B15" s="125" t="s">
        <v>155</v>
      </c>
      <c r="C15" s="126" t="s">
        <v>156</v>
      </c>
      <c r="D15" s="125" t="s">
        <v>1679</v>
      </c>
      <c r="E15" s="125" t="s">
        <v>157</v>
      </c>
      <c r="F15" s="125" t="s">
        <v>1680</v>
      </c>
      <c r="G15" s="125" t="s">
        <v>157</v>
      </c>
      <c r="H15" s="125" t="s">
        <v>1681</v>
      </c>
      <c r="I15" s="125" t="s">
        <v>156</v>
      </c>
      <c r="J15" s="125" t="s">
        <v>162</v>
      </c>
      <c r="K15" s="126"/>
      <c r="L15" s="125"/>
      <c r="M15" s="126"/>
      <c r="N15" s="127" t="s">
        <v>1677</v>
      </c>
      <c r="O15" s="124"/>
      <c r="P15" s="128" t="s">
        <v>159</v>
      </c>
      <c r="Q15" s="121"/>
    </row>
    <row r="16" spans="1:17" ht="15" customHeight="1" x14ac:dyDescent="0.3">
      <c r="A16" s="129"/>
      <c r="B16" s="130">
        <f>IF('LR-Fund #### Journal Entries'!$E$8="Governmental Fund",'LR-Fund #### Journal Entries'!$J$14,0)</f>
        <v>0</v>
      </c>
      <c r="C16" s="168" t="s">
        <v>156</v>
      </c>
      <c r="D16" s="130">
        <f>IF('LR-Fund #### Journal Entries'!$E$8="Governmental Fund",'LR-Fund #### Journal Entries'!$J$24,0)</f>
        <v>0</v>
      </c>
      <c r="E16" s="170" t="s">
        <v>157</v>
      </c>
      <c r="F16" s="130">
        <f>IF('LR-Fund #### Journal Entries'!$E$8="Governmental Fund",'LR-Fund #### Journal Entries'!$K$31,0)</f>
        <v>0</v>
      </c>
      <c r="G16" s="169" t="s">
        <v>157</v>
      </c>
      <c r="H16" s="130">
        <f>IF('LR-Fund #### Journal Entries'!$E$8="Governmental Fund",'LR-Fund #### Journal Entries'!$K$52,0)</f>
        <v>0</v>
      </c>
      <c r="I16" s="169" t="s">
        <v>156</v>
      </c>
      <c r="J16" s="130">
        <f>IF('LR-Fund #### Journal Entries'!$E$8="Governmental Fund",'LR-Fund #### Journal Entries'!$J$58,0)</f>
        <v>0</v>
      </c>
      <c r="K16" s="170" t="s">
        <v>160</v>
      </c>
      <c r="L16" s="133">
        <f>+B16+D16-F16-H16+J16</f>
        <v>0</v>
      </c>
      <c r="M16" s="132"/>
      <c r="N16" s="134">
        <f>SUM('LR-Department Note Disclosure'!B14:B37)</f>
        <v>0</v>
      </c>
      <c r="O16" s="131"/>
      <c r="P16" s="135">
        <f>L16-N16</f>
        <v>0</v>
      </c>
      <c r="Q16" s="121"/>
    </row>
    <row r="17" spans="1:17" ht="6" customHeight="1" x14ac:dyDescent="0.3">
      <c r="A17" s="129"/>
      <c r="B17" s="129"/>
      <c r="C17" s="136"/>
      <c r="D17" s="129"/>
      <c r="E17" s="136"/>
      <c r="F17" s="129"/>
      <c r="G17" s="129"/>
      <c r="H17" s="129"/>
      <c r="I17" s="129"/>
      <c r="J17" s="129"/>
      <c r="K17" s="136"/>
      <c r="L17" s="129"/>
      <c r="M17" s="136"/>
      <c r="N17" s="129"/>
      <c r="O17" s="129"/>
      <c r="P17" s="129"/>
      <c r="Q17" s="121"/>
    </row>
    <row r="18" spans="1:17" ht="15" customHeight="1" x14ac:dyDescent="0.3">
      <c r="A18" s="129"/>
      <c r="B18" s="129"/>
      <c r="C18" s="136"/>
      <c r="D18" s="137" t="str">
        <f>IF(OR(P16&gt;0, (P16&lt;0)), "Please review and correct the variance.","")</f>
        <v/>
      </c>
      <c r="E18" s="136"/>
      <c r="F18" s="129"/>
      <c r="G18" s="129"/>
      <c r="H18" s="129"/>
      <c r="I18" s="129"/>
      <c r="J18" s="129"/>
      <c r="K18" s="136"/>
      <c r="L18" s="129"/>
      <c r="M18" s="136"/>
      <c r="N18" s="129"/>
      <c r="O18" s="129"/>
      <c r="P18" s="129"/>
      <c r="Q18" s="121"/>
    </row>
    <row r="19" spans="1:17" x14ac:dyDescent="0.3">
      <c r="A19" s="121"/>
      <c r="B19" s="147" t="s">
        <v>171</v>
      </c>
      <c r="C19" s="147"/>
      <c r="D19" s="121"/>
      <c r="E19" s="122"/>
      <c r="F19" s="121"/>
      <c r="G19" s="121"/>
      <c r="H19" s="121"/>
      <c r="I19" s="121"/>
      <c r="J19" s="121"/>
      <c r="K19" s="122"/>
      <c r="L19" s="121"/>
      <c r="M19" s="122"/>
      <c r="N19" s="121"/>
      <c r="O19" s="121"/>
      <c r="P19" s="121"/>
      <c r="Q19" s="121"/>
    </row>
    <row r="20" spans="1:17" ht="6" customHeight="1" x14ac:dyDescent="0.3">
      <c r="A20" s="121"/>
      <c r="B20" s="121"/>
      <c r="C20" s="122"/>
      <c r="D20" s="121"/>
      <c r="E20" s="122"/>
      <c r="F20" s="121"/>
      <c r="G20" s="121"/>
      <c r="H20" s="121"/>
      <c r="I20" s="121"/>
      <c r="J20" s="121"/>
      <c r="K20" s="122"/>
      <c r="L20" s="121"/>
      <c r="M20" s="122"/>
      <c r="N20" s="121"/>
      <c r="O20" s="121"/>
      <c r="P20" s="121"/>
      <c r="Q20" s="121"/>
    </row>
    <row r="21" spans="1:17" ht="15" customHeight="1" x14ac:dyDescent="0.3">
      <c r="A21" s="121"/>
      <c r="B21" s="283" t="s">
        <v>153</v>
      </c>
      <c r="C21" s="283"/>
      <c r="D21" s="283"/>
      <c r="E21" s="283"/>
      <c r="F21" s="283"/>
      <c r="G21" s="283"/>
      <c r="H21" s="283"/>
      <c r="I21" s="283"/>
      <c r="J21" s="283"/>
      <c r="K21" s="283"/>
      <c r="L21" s="283"/>
      <c r="M21" s="122"/>
      <c r="N21" s="123" t="s">
        <v>154</v>
      </c>
      <c r="O21" s="124"/>
      <c r="P21" s="124"/>
      <c r="Q21" s="121"/>
    </row>
    <row r="22" spans="1:17" ht="15" customHeight="1" x14ac:dyDescent="0.3">
      <c r="A22" s="121"/>
      <c r="B22" s="236" t="s">
        <v>1694</v>
      </c>
      <c r="C22" s="236"/>
      <c r="D22" s="236" t="s">
        <v>15</v>
      </c>
      <c r="E22" s="236"/>
      <c r="F22" s="236" t="s">
        <v>16</v>
      </c>
      <c r="G22" s="236"/>
      <c r="H22" s="236" t="s">
        <v>1695</v>
      </c>
      <c r="I22" s="236"/>
      <c r="J22" s="236" t="s">
        <v>1696</v>
      </c>
      <c r="K22" s="236"/>
      <c r="L22" s="236"/>
      <c r="M22" s="122"/>
      <c r="N22" s="128"/>
      <c r="O22" s="124"/>
      <c r="P22" s="124"/>
      <c r="Q22" s="121"/>
    </row>
    <row r="23" spans="1:17" ht="15" customHeight="1" x14ac:dyDescent="0.3">
      <c r="A23" s="121"/>
      <c r="B23" s="125" t="s">
        <v>155</v>
      </c>
      <c r="C23" s="126" t="s">
        <v>156</v>
      </c>
      <c r="D23" s="125" t="s">
        <v>1679</v>
      </c>
      <c r="E23" s="125" t="s">
        <v>157</v>
      </c>
      <c r="F23" s="125" t="s">
        <v>1680</v>
      </c>
      <c r="G23" s="125" t="s">
        <v>157</v>
      </c>
      <c r="H23" s="125" t="s">
        <v>1681</v>
      </c>
      <c r="I23" s="125" t="s">
        <v>156</v>
      </c>
      <c r="J23" s="125" t="s">
        <v>162</v>
      </c>
      <c r="K23" s="126"/>
      <c r="L23" s="125"/>
      <c r="M23" s="126"/>
      <c r="N23" s="127" t="s">
        <v>1677</v>
      </c>
      <c r="O23" s="124"/>
      <c r="P23" s="128" t="s">
        <v>159</v>
      </c>
      <c r="Q23" s="121"/>
    </row>
    <row r="24" spans="1:17" ht="15" customHeight="1" x14ac:dyDescent="0.3">
      <c r="A24" s="129"/>
      <c r="B24" s="130">
        <f>IF('LR-Fund #### Journal Entries'!$E$8="Proprietary - Internal Service Fund",'LR-Fund #### Journal Entries'!$J$14,0)</f>
        <v>0</v>
      </c>
      <c r="C24" s="168" t="s">
        <v>156</v>
      </c>
      <c r="D24" s="130">
        <f>IF('LR-Fund #### Journal Entries'!$E$8="Proprietary - Internal Service Fund",'LR-Fund #### Journal Entries'!$J$24,0)</f>
        <v>0</v>
      </c>
      <c r="E24" s="170" t="s">
        <v>157</v>
      </c>
      <c r="F24" s="130">
        <f>IF('LR-Fund #### Journal Entries'!$E$8="Proprietary - Internal Service Fund",'LR-Fund #### Journal Entries'!$K$31,0)</f>
        <v>0</v>
      </c>
      <c r="G24" s="169" t="s">
        <v>157</v>
      </c>
      <c r="H24" s="130">
        <f>IF('LR-Fund #### Journal Entries'!$E$8="Proprietary - Internal Service Fund",'LR-Fund #### Journal Entries'!$K$52,0)</f>
        <v>0</v>
      </c>
      <c r="I24" s="169" t="s">
        <v>156</v>
      </c>
      <c r="J24" s="130">
        <f>IF('LR-Fund #### Journal Entries'!$E$8="Proprietary - Internal Service Fund",'LR-Fund #### Journal Entries'!$J$58,0)</f>
        <v>0</v>
      </c>
      <c r="K24" s="170" t="s">
        <v>160</v>
      </c>
      <c r="L24" s="133">
        <f>+B24+D24-F24-H24+J24</f>
        <v>0</v>
      </c>
      <c r="M24" s="132"/>
      <c r="N24" s="134">
        <f>SUM('LR-Department Note Disclosure'!B45:B68)</f>
        <v>0</v>
      </c>
      <c r="O24" s="131"/>
      <c r="P24" s="135">
        <f>L24-N24</f>
        <v>0</v>
      </c>
      <c r="Q24" s="121"/>
    </row>
    <row r="25" spans="1:17" ht="6" customHeight="1" x14ac:dyDescent="0.3">
      <c r="A25" s="129"/>
      <c r="B25" s="129"/>
      <c r="C25" s="136"/>
      <c r="D25" s="129"/>
      <c r="E25" s="136"/>
      <c r="F25" s="129"/>
      <c r="G25" s="129"/>
      <c r="H25" s="129"/>
      <c r="I25" s="129"/>
      <c r="J25" s="129"/>
      <c r="K25" s="136"/>
      <c r="L25" s="129"/>
      <c r="M25" s="136"/>
      <c r="N25" s="129"/>
      <c r="O25" s="129"/>
      <c r="P25" s="129"/>
      <c r="Q25" s="121"/>
    </row>
    <row r="26" spans="1:17" ht="15" customHeight="1" x14ac:dyDescent="0.3">
      <c r="A26" s="129"/>
      <c r="B26" s="129"/>
      <c r="C26" s="136"/>
      <c r="D26" s="137" t="str">
        <f>IF(OR(P24&gt;0, (P24&lt;0)), "Please review and correct the variance.","")</f>
        <v/>
      </c>
      <c r="E26" s="136"/>
      <c r="F26" s="129"/>
      <c r="G26" s="129"/>
      <c r="H26" s="129"/>
      <c r="I26" s="129"/>
      <c r="J26" s="129"/>
      <c r="K26" s="136"/>
      <c r="L26" s="129"/>
      <c r="M26" s="136"/>
      <c r="N26" s="129"/>
      <c r="O26" s="129"/>
      <c r="P26" s="129"/>
      <c r="Q26" s="121"/>
    </row>
    <row r="27" spans="1:17" ht="6" customHeight="1" x14ac:dyDescent="0.3">
      <c r="A27" s="121"/>
      <c r="B27" s="138"/>
      <c r="C27" s="122"/>
      <c r="D27" s="138"/>
      <c r="E27" s="122"/>
      <c r="F27" s="138"/>
      <c r="G27" s="138"/>
      <c r="H27" s="138"/>
      <c r="I27" s="138"/>
      <c r="J27" s="138"/>
      <c r="K27" s="122"/>
      <c r="L27" s="138"/>
      <c r="M27" s="122"/>
      <c r="N27" s="138"/>
      <c r="O27" s="138"/>
      <c r="P27" s="138"/>
      <c r="Q27" s="121"/>
    </row>
    <row r="28" spans="1:17" x14ac:dyDescent="0.3">
      <c r="A28" s="121"/>
      <c r="B28" s="147" t="s">
        <v>172</v>
      </c>
      <c r="C28" s="147"/>
      <c r="D28" s="121"/>
      <c r="E28" s="122"/>
      <c r="F28" s="121"/>
      <c r="G28" s="121"/>
      <c r="H28" s="121"/>
      <c r="I28" s="121"/>
      <c r="J28" s="121"/>
      <c r="K28" s="122"/>
      <c r="L28" s="121"/>
      <c r="M28" s="122"/>
      <c r="N28" s="121"/>
      <c r="O28" s="121"/>
      <c r="P28" s="121"/>
      <c r="Q28" s="121"/>
    </row>
    <row r="29" spans="1:17" ht="6" customHeight="1" x14ac:dyDescent="0.3">
      <c r="A29" s="121"/>
      <c r="B29" s="121"/>
      <c r="C29" s="122"/>
      <c r="D29" s="121"/>
      <c r="E29" s="122"/>
      <c r="F29" s="121"/>
      <c r="G29" s="121"/>
      <c r="H29" s="121"/>
      <c r="I29" s="121"/>
      <c r="J29" s="121"/>
      <c r="K29" s="122"/>
      <c r="L29" s="121"/>
      <c r="M29" s="122"/>
      <c r="N29" s="121"/>
      <c r="O29" s="121"/>
      <c r="P29" s="121"/>
      <c r="Q29" s="121"/>
    </row>
    <row r="30" spans="1:17" ht="15" customHeight="1" x14ac:dyDescent="0.3">
      <c r="A30" s="121"/>
      <c r="B30" s="283" t="s">
        <v>153</v>
      </c>
      <c r="C30" s="283"/>
      <c r="D30" s="283"/>
      <c r="E30" s="283"/>
      <c r="F30" s="283"/>
      <c r="G30" s="283"/>
      <c r="H30" s="283"/>
      <c r="I30" s="283"/>
      <c r="J30" s="283"/>
      <c r="K30" s="283"/>
      <c r="L30" s="283"/>
      <c r="M30" s="122"/>
      <c r="N30" s="123" t="s">
        <v>154</v>
      </c>
      <c r="O30" s="124"/>
      <c r="P30" s="124"/>
      <c r="Q30" s="121"/>
    </row>
    <row r="31" spans="1:17" ht="15" customHeight="1" x14ac:dyDescent="0.3">
      <c r="A31" s="121"/>
      <c r="B31" s="236" t="s">
        <v>1694</v>
      </c>
      <c r="C31" s="236"/>
      <c r="D31" s="236" t="s">
        <v>15</v>
      </c>
      <c r="E31" s="236"/>
      <c r="F31" s="236" t="s">
        <v>16</v>
      </c>
      <c r="G31" s="236"/>
      <c r="H31" s="236" t="s">
        <v>1695</v>
      </c>
      <c r="I31" s="236"/>
      <c r="J31" s="236" t="s">
        <v>1696</v>
      </c>
      <c r="K31" s="236"/>
      <c r="L31" s="236"/>
      <c r="M31" s="122"/>
      <c r="N31" s="128"/>
      <c r="O31" s="124"/>
      <c r="P31" s="124"/>
      <c r="Q31" s="121"/>
    </row>
    <row r="32" spans="1:17" ht="15" customHeight="1" x14ac:dyDescent="0.3">
      <c r="A32" s="121"/>
      <c r="B32" s="125" t="s">
        <v>155</v>
      </c>
      <c r="C32" s="126" t="s">
        <v>156</v>
      </c>
      <c r="D32" s="125" t="s">
        <v>1679</v>
      </c>
      <c r="E32" s="125" t="s">
        <v>157</v>
      </c>
      <c r="F32" s="125" t="s">
        <v>1680</v>
      </c>
      <c r="G32" s="125" t="s">
        <v>157</v>
      </c>
      <c r="H32" s="125" t="s">
        <v>1681</v>
      </c>
      <c r="I32" s="125" t="s">
        <v>156</v>
      </c>
      <c r="J32" s="125" t="s">
        <v>162</v>
      </c>
      <c r="K32" s="126"/>
      <c r="L32" s="125"/>
      <c r="M32" s="126"/>
      <c r="N32" s="127" t="s">
        <v>1677</v>
      </c>
      <c r="O32" s="124"/>
      <c r="P32" s="128" t="s">
        <v>159</v>
      </c>
      <c r="Q32" s="121"/>
    </row>
    <row r="33" spans="1:17" ht="15" customHeight="1" x14ac:dyDescent="0.3">
      <c r="A33" s="129"/>
      <c r="B33" s="130">
        <f>IF('LR-Fund #### Journal Entries'!$E$8="Proprietary - Enterprise Fund",'LR-Fund #### Journal Entries'!$J$14,0)</f>
        <v>0</v>
      </c>
      <c r="C33" s="168" t="s">
        <v>156</v>
      </c>
      <c r="D33" s="130">
        <f>IF('LR-Fund #### Journal Entries'!$E$8="Proprietary - Enterprise Fund",'LR-Fund #### Journal Entries'!$J$24,0)</f>
        <v>0</v>
      </c>
      <c r="E33" s="170" t="s">
        <v>157</v>
      </c>
      <c r="F33" s="130">
        <f>IF('LR-Fund #### Journal Entries'!$E$8="Proprietary - Enterprise Fund",'LR-Fund #### Journal Entries'!$K$31,0)</f>
        <v>0</v>
      </c>
      <c r="G33" s="169" t="s">
        <v>157</v>
      </c>
      <c r="H33" s="130">
        <f>IF('LR-Fund #### Journal Entries'!$E$8="Proprietary - Enterprise Fund",'LR-Fund #### Journal Entries'!$K$52,0)</f>
        <v>0</v>
      </c>
      <c r="I33" s="169" t="s">
        <v>156</v>
      </c>
      <c r="J33" s="130">
        <f>IF('LR-Fund #### Journal Entries'!$E$8="Proprietary - Enterprise Fund",'LR-Fund #### Journal Entries'!$J$58,0)</f>
        <v>0</v>
      </c>
      <c r="K33" s="170" t="s">
        <v>160</v>
      </c>
      <c r="L33" s="133">
        <f>+B33+D33-F33-H33+J33</f>
        <v>0</v>
      </c>
      <c r="M33" s="132"/>
      <c r="N33" s="134">
        <f>SUM('LR-Department Note Disclosure'!B76:B99)</f>
        <v>0</v>
      </c>
      <c r="O33" s="131"/>
      <c r="P33" s="135">
        <f>L33-N33</f>
        <v>0</v>
      </c>
      <c r="Q33" s="121"/>
    </row>
    <row r="34" spans="1:17" ht="6" customHeight="1" x14ac:dyDescent="0.3">
      <c r="A34" s="129"/>
      <c r="B34" s="129"/>
      <c r="C34" s="136"/>
      <c r="D34" s="129"/>
      <c r="E34" s="136"/>
      <c r="F34" s="129"/>
      <c r="G34" s="129"/>
      <c r="H34" s="129"/>
      <c r="I34" s="129"/>
      <c r="J34" s="129"/>
      <c r="K34" s="136"/>
      <c r="L34" s="129"/>
      <c r="M34" s="136"/>
      <c r="N34" s="129"/>
      <c r="O34" s="129"/>
      <c r="P34" s="129"/>
      <c r="Q34" s="121"/>
    </row>
    <row r="35" spans="1:17" ht="15" customHeight="1" x14ac:dyDescent="0.3">
      <c r="A35" s="129"/>
      <c r="B35" s="129"/>
      <c r="C35" s="136"/>
      <c r="D35" s="137" t="str">
        <f>IF(OR(P33&gt;0, (P33&lt;0)), "Please review and correct the variance.","")</f>
        <v/>
      </c>
      <c r="E35" s="136"/>
      <c r="F35" s="129"/>
      <c r="G35" s="129"/>
      <c r="H35" s="129"/>
      <c r="I35" s="129"/>
      <c r="J35" s="129"/>
      <c r="K35" s="136"/>
      <c r="L35" s="129"/>
      <c r="M35" s="136"/>
      <c r="N35" s="129"/>
      <c r="O35" s="129"/>
      <c r="P35" s="129"/>
      <c r="Q35" s="121"/>
    </row>
    <row r="36" spans="1:17" ht="6" customHeight="1" x14ac:dyDescent="0.3">
      <c r="A36" s="121"/>
      <c r="B36" s="138"/>
      <c r="C36" s="122"/>
      <c r="D36" s="138"/>
      <c r="E36" s="122"/>
      <c r="F36" s="138"/>
      <c r="G36" s="138"/>
      <c r="H36" s="138"/>
      <c r="I36" s="138"/>
      <c r="J36" s="138"/>
      <c r="K36" s="122"/>
      <c r="L36" s="138"/>
      <c r="M36" s="122"/>
      <c r="N36" s="138"/>
      <c r="O36" s="138"/>
      <c r="P36" s="138"/>
      <c r="Q36" s="121"/>
    </row>
    <row r="37" spans="1:17" x14ac:dyDescent="0.3">
      <c r="A37" s="117" t="s">
        <v>1678</v>
      </c>
      <c r="B37" s="118"/>
      <c r="C37" s="119"/>
      <c r="D37" s="118"/>
      <c r="E37" s="119"/>
      <c r="F37" s="118"/>
      <c r="G37" s="118"/>
      <c r="H37" s="118"/>
      <c r="I37" s="118"/>
      <c r="J37" s="118"/>
      <c r="K37" s="119"/>
      <c r="L37" s="118"/>
      <c r="M37" s="119"/>
      <c r="N37" s="118"/>
      <c r="O37" s="118"/>
      <c r="P37" s="118"/>
      <c r="Q37" s="118"/>
    </row>
    <row r="38" spans="1:17" ht="15" customHeight="1" x14ac:dyDescent="0.3">
      <c r="A38" s="121"/>
      <c r="B38" s="147" t="s">
        <v>170</v>
      </c>
      <c r="C38" s="147"/>
      <c r="D38" s="121"/>
      <c r="E38" s="122"/>
      <c r="F38" s="121"/>
      <c r="G38" s="121"/>
      <c r="H38" s="121"/>
      <c r="I38" s="121"/>
      <c r="J38" s="121"/>
      <c r="K38" s="122"/>
      <c r="L38" s="121"/>
      <c r="M38" s="122"/>
      <c r="N38" s="121"/>
      <c r="O38" s="121"/>
      <c r="P38" s="121"/>
      <c r="Q38" s="121"/>
    </row>
    <row r="39" spans="1:17" ht="6" customHeight="1" x14ac:dyDescent="0.3">
      <c r="A39" s="121"/>
      <c r="B39" s="121"/>
      <c r="C39" s="122"/>
      <c r="D39" s="121"/>
      <c r="E39" s="122"/>
      <c r="F39" s="121"/>
      <c r="G39" s="121"/>
      <c r="H39" s="121"/>
      <c r="I39" s="121"/>
      <c r="J39" s="121"/>
      <c r="K39" s="122"/>
      <c r="L39" s="121"/>
      <c r="M39" s="122"/>
      <c r="N39" s="121"/>
      <c r="O39" s="121"/>
      <c r="P39" s="121"/>
      <c r="Q39" s="121"/>
    </row>
    <row r="40" spans="1:17" ht="15" customHeight="1" x14ac:dyDescent="0.3">
      <c r="A40" s="121"/>
      <c r="B40" s="283" t="s">
        <v>153</v>
      </c>
      <c r="C40" s="283"/>
      <c r="D40" s="283"/>
      <c r="E40" s="147"/>
      <c r="F40" s="147"/>
      <c r="G40" s="147"/>
      <c r="H40" s="147"/>
      <c r="I40" s="147"/>
      <c r="J40" s="147"/>
      <c r="K40" s="147"/>
      <c r="L40" s="147"/>
      <c r="M40" s="122"/>
      <c r="N40" s="123" t="s">
        <v>154</v>
      </c>
      <c r="O40" s="124"/>
      <c r="P40" s="124"/>
      <c r="Q40" s="121"/>
    </row>
    <row r="41" spans="1:17" ht="15" customHeight="1" x14ac:dyDescent="0.3">
      <c r="A41" s="121"/>
      <c r="B41" s="125" t="s">
        <v>1682</v>
      </c>
      <c r="C41" s="237" t="s">
        <v>1697</v>
      </c>
      <c r="E41" s="121"/>
      <c r="G41" s="125"/>
      <c r="H41" s="125"/>
      <c r="I41" s="125"/>
      <c r="J41" s="125"/>
      <c r="K41" s="121"/>
      <c r="L41" s="121"/>
      <c r="M41" s="126"/>
      <c r="N41" s="127" t="str">
        <f>CONCATENATE('LS-Department Note Disclosure'!$A$13," Principal Payments")</f>
        <v>2023–2024 Principal Payments</v>
      </c>
      <c r="O41" s="124"/>
      <c r="P41" s="128" t="s">
        <v>159</v>
      </c>
      <c r="Q41" s="121"/>
    </row>
    <row r="42" spans="1:17" ht="15" customHeight="1" x14ac:dyDescent="0.3">
      <c r="A42" s="121"/>
      <c r="B42" s="130">
        <f>IF('LR-Fund #### Journal Entries'!$E$8="Governmental Fund",'LR-Fund #### Journal Entries'!$J$41,0)</f>
        <v>0</v>
      </c>
      <c r="C42" s="138"/>
      <c r="E42" s="138"/>
      <c r="G42" s="167"/>
      <c r="H42" s="167"/>
      <c r="I42" s="167"/>
      <c r="J42" s="167"/>
      <c r="K42" s="138"/>
      <c r="L42" s="138"/>
      <c r="M42" s="139"/>
      <c r="N42" s="134">
        <f>'LR-Department Note Disclosure'!B14</f>
        <v>0</v>
      </c>
      <c r="O42" s="140"/>
      <c r="P42" s="135">
        <f>B42-N42</f>
        <v>0</v>
      </c>
      <c r="Q42" s="121"/>
    </row>
    <row r="43" spans="1:17" ht="6" customHeight="1" x14ac:dyDescent="0.3">
      <c r="A43" s="121"/>
      <c r="B43" s="129"/>
      <c r="C43" s="136"/>
      <c r="D43" s="129"/>
      <c r="E43" s="136"/>
      <c r="F43" s="129"/>
      <c r="G43" s="129"/>
      <c r="H43" s="129"/>
      <c r="I43" s="129"/>
      <c r="J43" s="129"/>
      <c r="K43" s="136"/>
      <c r="L43" s="129"/>
      <c r="M43" s="136"/>
      <c r="N43" s="129"/>
      <c r="O43" s="129"/>
      <c r="P43" s="129"/>
      <c r="Q43" s="121"/>
    </row>
    <row r="44" spans="1:17" ht="17.399999999999999" x14ac:dyDescent="0.3">
      <c r="A44" s="121"/>
      <c r="B44" s="129"/>
      <c r="C44" s="136"/>
      <c r="D44" s="137" t="str">
        <f>IF(OR(P42&gt;0, (P42&lt;0)), "Please review and correct the variance.","")</f>
        <v/>
      </c>
      <c r="E44" s="136"/>
      <c r="F44" s="129"/>
      <c r="G44" s="129"/>
      <c r="H44" s="129"/>
      <c r="I44" s="129"/>
      <c r="J44" s="129"/>
      <c r="K44" s="136"/>
      <c r="L44" s="129"/>
      <c r="M44" s="136"/>
      <c r="N44" s="129"/>
      <c r="O44" s="129"/>
      <c r="P44" s="129"/>
      <c r="Q44" s="121"/>
    </row>
    <row r="45" spans="1:17" x14ac:dyDescent="0.3">
      <c r="A45" s="121"/>
      <c r="B45" s="147" t="s">
        <v>171</v>
      </c>
      <c r="C45" s="147"/>
      <c r="D45" s="121"/>
      <c r="E45" s="122"/>
      <c r="F45" s="121"/>
      <c r="G45" s="121"/>
      <c r="H45" s="121"/>
      <c r="I45" s="121"/>
      <c r="J45" s="121"/>
      <c r="K45" s="122"/>
      <c r="L45" s="121"/>
      <c r="M45" s="122"/>
      <c r="N45" s="121"/>
      <c r="O45" s="121"/>
      <c r="P45" s="121"/>
      <c r="Q45" s="121"/>
    </row>
    <row r="46" spans="1:17" ht="6" customHeight="1" x14ac:dyDescent="0.3">
      <c r="A46" s="121"/>
      <c r="B46" s="121"/>
      <c r="C46" s="122"/>
      <c r="D46" s="121"/>
      <c r="E46" s="122"/>
      <c r="F46" s="121"/>
      <c r="G46" s="121"/>
      <c r="H46" s="121"/>
      <c r="I46" s="121"/>
      <c r="J46" s="121"/>
      <c r="K46" s="122"/>
      <c r="L46" s="121"/>
      <c r="M46" s="122"/>
      <c r="N46" s="121"/>
      <c r="O46" s="121"/>
      <c r="P46" s="121"/>
      <c r="Q46" s="121"/>
    </row>
    <row r="47" spans="1:17" ht="15" customHeight="1" x14ac:dyDescent="0.3">
      <c r="A47" s="121"/>
      <c r="B47" s="283" t="s">
        <v>153</v>
      </c>
      <c r="C47" s="283"/>
      <c r="D47" s="283"/>
      <c r="E47" s="147"/>
      <c r="F47" s="147"/>
      <c r="G47" s="147"/>
      <c r="H47" s="147"/>
      <c r="I47" s="147"/>
      <c r="J47" s="147"/>
      <c r="K47" s="147"/>
      <c r="L47" s="147"/>
      <c r="M47" s="122"/>
      <c r="N47" s="123" t="s">
        <v>154</v>
      </c>
      <c r="O47" s="124"/>
      <c r="P47" s="124"/>
      <c r="Q47" s="121"/>
    </row>
    <row r="48" spans="1:17" ht="15" customHeight="1" x14ac:dyDescent="0.3">
      <c r="A48" s="121"/>
      <c r="B48" s="125" t="s">
        <v>1682</v>
      </c>
      <c r="C48" s="237" t="s">
        <v>1697</v>
      </c>
      <c r="E48" s="121"/>
      <c r="G48" s="125"/>
      <c r="H48" s="125"/>
      <c r="I48" s="125"/>
      <c r="J48" s="125"/>
      <c r="K48" s="121"/>
      <c r="L48" s="121"/>
      <c r="M48" s="126"/>
      <c r="N48" s="127" t="str">
        <f>CONCATENATE('LS-Department Note Disclosure'!$A$44," Principal Payments")</f>
        <v>2023–2024 Principal Payments</v>
      </c>
      <c r="O48" s="124"/>
      <c r="P48" s="128" t="s">
        <v>159</v>
      </c>
      <c r="Q48" s="121"/>
    </row>
    <row r="49" spans="1:17" x14ac:dyDescent="0.3">
      <c r="A49" s="121"/>
      <c r="B49" s="130">
        <f>IF('LR-Fund #### Journal Entries'!$E$8="Proprietary - Internal Service Fund",'LR-Fund #### Journal Entries'!$J$41,0)</f>
        <v>0</v>
      </c>
      <c r="C49" s="138"/>
      <c r="E49" s="138"/>
      <c r="G49" s="167"/>
      <c r="H49" s="167"/>
      <c r="I49" s="167"/>
      <c r="J49" s="167"/>
      <c r="K49" s="138"/>
      <c r="L49" s="138"/>
      <c r="M49" s="139"/>
      <c r="N49" s="134">
        <f>'LR-Department Note Disclosure'!B45</f>
        <v>0</v>
      </c>
      <c r="O49" s="140"/>
      <c r="P49" s="135">
        <f>B49-N49</f>
        <v>0</v>
      </c>
      <c r="Q49" s="121"/>
    </row>
    <row r="50" spans="1:17" ht="6" customHeight="1" x14ac:dyDescent="0.3">
      <c r="A50" s="121"/>
      <c r="B50" s="129"/>
      <c r="C50" s="136"/>
      <c r="D50" s="129"/>
      <c r="E50" s="136"/>
      <c r="F50" s="129"/>
      <c r="G50" s="129"/>
      <c r="H50" s="129"/>
      <c r="I50" s="129"/>
      <c r="J50" s="129"/>
      <c r="K50" s="136"/>
      <c r="L50" s="129"/>
      <c r="M50" s="136"/>
      <c r="N50" s="129"/>
      <c r="O50" s="129"/>
      <c r="P50" s="129"/>
      <c r="Q50" s="121"/>
    </row>
    <row r="51" spans="1:17" ht="17.399999999999999" x14ac:dyDescent="0.3">
      <c r="A51" s="121"/>
      <c r="B51" s="121"/>
      <c r="C51" s="121"/>
      <c r="D51" s="137" t="str">
        <f>IF(OR(P49&gt;0, (P49&lt;0)), "Please review and correct the variance.","")</f>
        <v/>
      </c>
      <c r="E51" s="121"/>
      <c r="F51" s="121"/>
      <c r="G51" s="121"/>
      <c r="H51" s="121"/>
      <c r="I51" s="121"/>
      <c r="J51" s="121"/>
      <c r="K51" s="121"/>
      <c r="L51" s="121"/>
      <c r="M51" s="121"/>
      <c r="N51" s="121"/>
      <c r="O51" s="121"/>
      <c r="P51" s="121"/>
      <c r="Q51" s="121"/>
    </row>
    <row r="52" spans="1:17" ht="6" customHeight="1" x14ac:dyDescent="0.3">
      <c r="A52" s="121"/>
      <c r="B52" s="138"/>
      <c r="C52" s="122"/>
      <c r="D52" s="138"/>
      <c r="E52" s="122"/>
      <c r="F52" s="138"/>
      <c r="G52" s="138"/>
      <c r="H52" s="138"/>
      <c r="I52" s="138"/>
      <c r="J52" s="138"/>
      <c r="K52" s="122"/>
      <c r="L52" s="138"/>
      <c r="M52" s="122"/>
      <c r="N52" s="138"/>
      <c r="O52" s="138"/>
      <c r="P52" s="138"/>
      <c r="Q52" s="121"/>
    </row>
    <row r="53" spans="1:17" x14ac:dyDescent="0.3">
      <c r="A53" s="121"/>
      <c r="B53" s="147" t="s">
        <v>172</v>
      </c>
      <c r="C53" s="147"/>
      <c r="D53" s="121"/>
      <c r="E53" s="122"/>
      <c r="F53" s="121"/>
      <c r="G53" s="121"/>
      <c r="H53" s="121"/>
      <c r="I53" s="121"/>
      <c r="J53" s="121"/>
      <c r="K53" s="122"/>
      <c r="L53" s="121"/>
      <c r="M53" s="122"/>
      <c r="N53" s="121"/>
      <c r="O53" s="121"/>
      <c r="P53" s="121"/>
      <c r="Q53" s="121"/>
    </row>
    <row r="54" spans="1:17" ht="6" customHeight="1" x14ac:dyDescent="0.3">
      <c r="A54" s="121"/>
      <c r="B54" s="121"/>
      <c r="C54" s="122"/>
      <c r="D54" s="121"/>
      <c r="E54" s="122"/>
      <c r="F54" s="121"/>
      <c r="G54" s="121"/>
      <c r="H54" s="121"/>
      <c r="I54" s="121"/>
      <c r="J54" s="121"/>
      <c r="K54" s="122"/>
      <c r="L54" s="121"/>
      <c r="M54" s="122"/>
      <c r="N54" s="121"/>
      <c r="O54" s="121"/>
      <c r="P54" s="121"/>
      <c r="Q54" s="121"/>
    </row>
    <row r="55" spans="1:17" ht="15" customHeight="1" x14ac:dyDescent="0.3">
      <c r="A55" s="121"/>
      <c r="B55" s="283" t="s">
        <v>153</v>
      </c>
      <c r="C55" s="283"/>
      <c r="D55" s="283"/>
      <c r="E55" s="147"/>
      <c r="F55" s="147"/>
      <c r="G55" s="147"/>
      <c r="H55" s="147"/>
      <c r="I55" s="147"/>
      <c r="J55" s="147"/>
      <c r="K55" s="147"/>
      <c r="L55" s="147"/>
      <c r="M55" s="122"/>
      <c r="N55" s="123" t="s">
        <v>154</v>
      </c>
      <c r="O55" s="124"/>
      <c r="P55" s="124"/>
      <c r="Q55" s="121"/>
    </row>
    <row r="56" spans="1:17" ht="15" customHeight="1" x14ac:dyDescent="0.3">
      <c r="A56" s="121"/>
      <c r="B56" s="125" t="s">
        <v>1682</v>
      </c>
      <c r="C56" s="237" t="s">
        <v>1697</v>
      </c>
      <c r="E56" s="121"/>
      <c r="G56" s="125"/>
      <c r="H56" s="125"/>
      <c r="I56" s="125"/>
      <c r="J56" s="125"/>
      <c r="K56" s="121"/>
      <c r="L56" s="121"/>
      <c r="M56" s="126"/>
      <c r="N56" s="127" t="str">
        <f>CONCATENATE('LS-Department Note Disclosure'!$A$75," Principal Payments")</f>
        <v>2023–2024 Principal Payments</v>
      </c>
      <c r="O56" s="124"/>
      <c r="P56" s="128" t="s">
        <v>159</v>
      </c>
      <c r="Q56" s="121"/>
    </row>
    <row r="57" spans="1:17" x14ac:dyDescent="0.3">
      <c r="A57" s="121"/>
      <c r="B57" s="130">
        <f>IF('LR-Fund #### Journal Entries'!$E$8="Proprietary - Enterprise Fund",'LR-Fund #### Journal Entries'!$J$41,0)</f>
        <v>0</v>
      </c>
      <c r="C57" s="138"/>
      <c r="E57" s="138"/>
      <c r="G57" s="167"/>
      <c r="H57" s="167"/>
      <c r="I57" s="167"/>
      <c r="J57" s="167"/>
      <c r="K57" s="138"/>
      <c r="L57" s="138"/>
      <c r="M57" s="139"/>
      <c r="N57" s="134">
        <f>'LR-Department Note Disclosure'!B76</f>
        <v>0</v>
      </c>
      <c r="O57" s="140"/>
      <c r="P57" s="135">
        <f>B57-N57</f>
        <v>0</v>
      </c>
      <c r="Q57" s="121"/>
    </row>
    <row r="58" spans="1:17" ht="6" customHeight="1" x14ac:dyDescent="0.3">
      <c r="A58" s="121"/>
      <c r="B58" s="129"/>
      <c r="C58" s="136"/>
      <c r="D58" s="129"/>
      <c r="E58" s="136"/>
      <c r="F58" s="129"/>
      <c r="G58" s="129"/>
      <c r="H58" s="129"/>
      <c r="I58" s="129"/>
      <c r="J58" s="129"/>
      <c r="K58" s="136"/>
      <c r="L58" s="129"/>
      <c r="M58" s="136"/>
      <c r="N58" s="129"/>
      <c r="O58" s="129"/>
      <c r="P58" s="129"/>
      <c r="Q58" s="121"/>
    </row>
    <row r="59" spans="1:17" x14ac:dyDescent="0.3"/>
    <row r="60" spans="1:17" x14ac:dyDescent="0.3"/>
    <row r="61" spans="1:17" x14ac:dyDescent="0.3"/>
    <row r="62" spans="1:17" x14ac:dyDescent="0.3"/>
    <row r="63" spans="1:17" x14ac:dyDescent="0.3"/>
    <row r="64" spans="1:17"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sheetData>
  <sheetProtection algorithmName="SHA-512" hashValue="NPTLvY4upiXF1Klzq8TCCkcqLDSHmyZ2G6BtlulefWqgg2qNXjN4qf8Bqbo7MDcyNyLz+0ty+/FA1Fj7Sab2xQ==" saltValue="scA0uvnh0nCUkQOnBzQjBg==" spinCount="100000" sheet="1" objects="1" scenarios="1"/>
  <mergeCells count="8">
    <mergeCell ref="B47:D47"/>
    <mergeCell ref="B55:D55"/>
    <mergeCell ref="A5:Q7"/>
    <mergeCell ref="A8:Q9"/>
    <mergeCell ref="B13:L13"/>
    <mergeCell ref="B21:L21"/>
    <mergeCell ref="B30:L30"/>
    <mergeCell ref="B40:D40"/>
  </mergeCells>
  <conditionalFormatting sqref="P16">
    <cfRule type="cellIs" dxfId="11" priority="17" operator="lessThan">
      <formula>0</formula>
    </cfRule>
    <cfRule type="cellIs" dxfId="10" priority="18" operator="greaterThan">
      <formula>0</formula>
    </cfRule>
  </conditionalFormatting>
  <conditionalFormatting sqref="P24">
    <cfRule type="cellIs" dxfId="9" priority="7" operator="lessThan">
      <formula>0</formula>
    </cfRule>
    <cfRule type="cellIs" dxfId="8" priority="8" operator="greaterThan">
      <formula>0</formula>
    </cfRule>
  </conditionalFormatting>
  <conditionalFormatting sqref="P33">
    <cfRule type="cellIs" dxfId="7" priority="15" operator="lessThan">
      <formula>0</formula>
    </cfRule>
    <cfRule type="cellIs" dxfId="6" priority="16" operator="greaterThan">
      <formula>0</formula>
    </cfRule>
  </conditionalFormatting>
  <conditionalFormatting sqref="P42">
    <cfRule type="cellIs" dxfId="5" priority="13" operator="lessThan">
      <formula>0</formula>
    </cfRule>
    <cfRule type="cellIs" dxfId="4" priority="14" operator="greaterThan">
      <formula>0</formula>
    </cfRule>
  </conditionalFormatting>
  <conditionalFormatting sqref="P49">
    <cfRule type="cellIs" dxfId="3" priority="5" operator="lessThan">
      <formula>0</formula>
    </cfRule>
    <cfRule type="cellIs" dxfId="2" priority="6" operator="greaterThan">
      <formula>0</formula>
    </cfRule>
  </conditionalFormatting>
  <conditionalFormatting sqref="P57">
    <cfRule type="cellIs" dxfId="1" priority="11" operator="lessThan">
      <formula>0</formula>
    </cfRule>
    <cfRule type="cellIs" dxfId="0" priority="12" operator="greaterThan">
      <formula>0</formula>
    </cfRule>
  </conditionalFormatting>
  <pageMargins left="0.7" right="0.7" top="0.75" bottom="0.75" header="0.3" footer="0.3"/>
  <pageSetup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198E0"/>
  </sheetPr>
  <dimension ref="A1:F22"/>
  <sheetViews>
    <sheetView zoomScale="90" zoomScaleNormal="90" workbookViewId="0">
      <pane ySplit="10" topLeftCell="A11" activePane="bottomLeft" state="frozen"/>
      <selection activeCell="R66" sqref="R66"/>
      <selection pane="bottomLeft" sqref="A1:F2"/>
    </sheetView>
  </sheetViews>
  <sheetFormatPr defaultColWidth="8.88671875" defaultRowHeight="13.8" x14ac:dyDescent="0.3"/>
  <cols>
    <col min="1" max="1" width="18.88671875" style="240" customWidth="1"/>
    <col min="2" max="2" width="21.5546875" style="240" customWidth="1"/>
    <col min="3" max="4" width="14.109375" style="240" customWidth="1"/>
    <col min="5" max="5" width="65.6640625" style="240" customWidth="1"/>
    <col min="6" max="6" width="26.33203125" style="240" customWidth="1"/>
    <col min="7" max="16384" width="8.88671875" style="240"/>
  </cols>
  <sheetData>
    <row r="1" spans="1:6" x14ac:dyDescent="0.3">
      <c r="A1" s="250" t="s">
        <v>1805</v>
      </c>
      <c r="B1" s="251"/>
      <c r="C1" s="251"/>
      <c r="D1" s="251"/>
      <c r="E1" s="251"/>
      <c r="F1" s="252"/>
    </row>
    <row r="2" spans="1:6" x14ac:dyDescent="0.3">
      <c r="A2" s="253"/>
      <c r="B2" s="254"/>
      <c r="C2" s="254"/>
      <c r="D2" s="254"/>
      <c r="E2" s="254"/>
      <c r="F2" s="255"/>
    </row>
    <row r="4" spans="1:6" x14ac:dyDescent="0.3">
      <c r="A4" s="241" t="s">
        <v>1723</v>
      </c>
      <c r="B4" s="242" t="s">
        <v>1881</v>
      </c>
    </row>
    <row r="5" spans="1:6" x14ac:dyDescent="0.3">
      <c r="A5" s="241" t="s">
        <v>1724</v>
      </c>
      <c r="B5" s="242" t="s">
        <v>1882</v>
      </c>
    </row>
    <row r="6" spans="1:6" x14ac:dyDescent="0.3">
      <c r="A6" s="241"/>
      <c r="B6" s="242"/>
    </row>
    <row r="7" spans="1:6" x14ac:dyDescent="0.3">
      <c r="A7" s="243" t="s">
        <v>1792</v>
      </c>
      <c r="B7" s="242"/>
    </row>
    <row r="8" spans="1:6" x14ac:dyDescent="0.3">
      <c r="B8" s="244"/>
      <c r="C8" s="242"/>
    </row>
    <row r="9" spans="1:6" x14ac:dyDescent="0.3">
      <c r="A9" s="245" t="s">
        <v>1725</v>
      </c>
    </row>
    <row r="10" spans="1:6" x14ac:dyDescent="0.3">
      <c r="A10" s="246" t="s">
        <v>1726</v>
      </c>
      <c r="B10" s="246" t="s">
        <v>1727</v>
      </c>
      <c r="C10" s="246" t="s">
        <v>1728</v>
      </c>
      <c r="D10" s="246" t="s">
        <v>1729</v>
      </c>
      <c r="E10" s="246" t="s">
        <v>1730</v>
      </c>
      <c r="F10" s="246" t="s">
        <v>1731</v>
      </c>
    </row>
    <row r="11" spans="1:6" ht="55.2" x14ac:dyDescent="0.3">
      <c r="A11" s="240" t="s">
        <v>1799</v>
      </c>
      <c r="B11" s="240" t="s">
        <v>1732</v>
      </c>
      <c r="C11" s="240" t="s">
        <v>1733</v>
      </c>
      <c r="D11" s="240" t="s">
        <v>1733</v>
      </c>
      <c r="E11" s="240" t="s">
        <v>1840</v>
      </c>
      <c r="F11" s="240" t="s">
        <v>1802</v>
      </c>
    </row>
    <row r="12" spans="1:6" ht="27.6" x14ac:dyDescent="0.3">
      <c r="A12" s="240" t="s">
        <v>1799</v>
      </c>
      <c r="B12" s="240" t="s">
        <v>1750</v>
      </c>
      <c r="C12" s="240" t="s">
        <v>1735</v>
      </c>
      <c r="D12" s="240" t="s">
        <v>1742</v>
      </c>
      <c r="E12" s="240" t="s">
        <v>1748</v>
      </c>
      <c r="F12" s="240" t="s">
        <v>1749</v>
      </c>
    </row>
    <row r="13" spans="1:6" ht="55.2" x14ac:dyDescent="0.3">
      <c r="A13" s="240" t="s">
        <v>1799</v>
      </c>
      <c r="B13" s="240" t="s">
        <v>1751</v>
      </c>
      <c r="C13" s="240" t="s">
        <v>1734</v>
      </c>
      <c r="D13" s="240" t="s">
        <v>1735</v>
      </c>
      <c r="E13" s="240" t="s">
        <v>1736</v>
      </c>
      <c r="F13" s="240" t="s">
        <v>1737</v>
      </c>
    </row>
    <row r="14" spans="1:6" ht="27.6" x14ac:dyDescent="0.3">
      <c r="A14" s="240" t="s">
        <v>1799</v>
      </c>
      <c r="B14" s="240" t="s">
        <v>1738</v>
      </c>
      <c r="C14" s="240" t="s">
        <v>1735</v>
      </c>
      <c r="D14" s="240" t="s">
        <v>1743</v>
      </c>
      <c r="E14" s="240" t="s">
        <v>1739</v>
      </c>
      <c r="F14" s="240" t="s">
        <v>1740</v>
      </c>
    </row>
    <row r="15" spans="1:6" ht="41.4" x14ac:dyDescent="0.3">
      <c r="A15" s="240" t="s">
        <v>1799</v>
      </c>
      <c r="B15" s="240" t="s">
        <v>1741</v>
      </c>
      <c r="C15" s="240" t="s">
        <v>1735</v>
      </c>
      <c r="D15" s="240" t="s">
        <v>1747</v>
      </c>
      <c r="E15" s="240" t="s">
        <v>1793</v>
      </c>
      <c r="F15" s="240" t="s">
        <v>1737</v>
      </c>
    </row>
    <row r="16" spans="1:6" ht="27.6" x14ac:dyDescent="0.3">
      <c r="A16" s="240" t="s">
        <v>1799</v>
      </c>
      <c r="B16" s="240" t="s">
        <v>1752</v>
      </c>
      <c r="C16" s="240" t="s">
        <v>1735</v>
      </c>
      <c r="D16" s="240" t="s">
        <v>1803</v>
      </c>
      <c r="E16" s="240" t="s">
        <v>1753</v>
      </c>
      <c r="F16" s="240" t="s">
        <v>1737</v>
      </c>
    </row>
    <row r="17" spans="1:6" ht="82.8" x14ac:dyDescent="0.3">
      <c r="A17" s="240" t="s">
        <v>1799</v>
      </c>
      <c r="B17" s="240" t="s">
        <v>1754</v>
      </c>
      <c r="C17" s="240" t="s">
        <v>1755</v>
      </c>
      <c r="D17" s="240" t="s">
        <v>1756</v>
      </c>
      <c r="E17" s="240" t="s">
        <v>1795</v>
      </c>
      <c r="F17" s="240" t="s">
        <v>1804</v>
      </c>
    </row>
    <row r="18" spans="1:6" ht="96.6" x14ac:dyDescent="0.3">
      <c r="A18" s="240" t="s">
        <v>1799</v>
      </c>
      <c r="B18" s="240" t="s">
        <v>1796</v>
      </c>
      <c r="C18" s="240" t="s">
        <v>1759</v>
      </c>
      <c r="D18" s="240" t="s">
        <v>1863</v>
      </c>
      <c r="E18" s="240" t="s">
        <v>1797</v>
      </c>
      <c r="F18" s="240" t="s">
        <v>1737</v>
      </c>
    </row>
    <row r="19" spans="1:6" ht="27.6" x14ac:dyDescent="0.3">
      <c r="A19" s="240" t="s">
        <v>1799</v>
      </c>
      <c r="B19" s="240" t="s">
        <v>1876</v>
      </c>
      <c r="C19" s="240" t="s">
        <v>1879</v>
      </c>
      <c r="D19" s="240" t="s">
        <v>1877</v>
      </c>
      <c r="E19" s="240" t="s">
        <v>1878</v>
      </c>
      <c r="F19" s="240" t="s">
        <v>1737</v>
      </c>
    </row>
    <row r="20" spans="1:6" ht="27.6" x14ac:dyDescent="0.3">
      <c r="A20" s="240" t="s">
        <v>1799</v>
      </c>
      <c r="B20" s="240" t="s">
        <v>1765</v>
      </c>
      <c r="C20" s="240" t="s">
        <v>1735</v>
      </c>
      <c r="D20" s="240" t="s">
        <v>1864</v>
      </c>
      <c r="E20" s="240" t="s">
        <v>1806</v>
      </c>
      <c r="F20" s="240" t="s">
        <v>1737</v>
      </c>
    </row>
    <row r="21" spans="1:6" ht="110.4" x14ac:dyDescent="0.3">
      <c r="A21" s="240" t="s">
        <v>1800</v>
      </c>
      <c r="B21" s="240" t="s">
        <v>1783</v>
      </c>
      <c r="C21" s="240" t="s">
        <v>1784</v>
      </c>
      <c r="D21" s="240" t="s">
        <v>1784</v>
      </c>
      <c r="E21" s="240" t="s">
        <v>1808</v>
      </c>
      <c r="F21" s="240" t="s">
        <v>1771</v>
      </c>
    </row>
    <row r="22" spans="1:6" ht="41.4" x14ac:dyDescent="0.3">
      <c r="A22" s="240" t="s">
        <v>1800</v>
      </c>
      <c r="B22" s="240" t="s">
        <v>1791</v>
      </c>
      <c r="C22" s="240" t="s">
        <v>1735</v>
      </c>
      <c r="D22" s="240" t="s">
        <v>1743</v>
      </c>
      <c r="E22" s="240" t="s">
        <v>1801</v>
      </c>
      <c r="F22" s="240" t="s">
        <v>1737</v>
      </c>
    </row>
  </sheetData>
  <sheetProtection algorithmName="SHA-512" hashValue="RfF1ehhtIosQT+XYqaGIWdj7EoY4KiXaejBvFkSMtryoZCp+sisLlWQYkfic7wcoFhilAToaxfE7MxlPIW1THw==" saltValue="kiaFNZTnY0/oGdBUrR7qJA==" spinCount="100000" sheet="1" objects="1" scenarios="1"/>
  <mergeCells count="1">
    <mergeCell ref="A1:F2"/>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198E0"/>
    <pageSetUpPr fitToPage="1"/>
  </sheetPr>
  <dimension ref="A1:S169"/>
  <sheetViews>
    <sheetView zoomScale="70" zoomScaleNormal="70" workbookViewId="0">
      <selection sqref="A1:K1"/>
    </sheetView>
  </sheetViews>
  <sheetFormatPr defaultColWidth="9.109375" defaultRowHeight="15" x14ac:dyDescent="0.3"/>
  <cols>
    <col min="1" max="7" width="14.33203125" style="37" customWidth="1"/>
    <col min="8" max="8" width="14.33203125" style="54" customWidth="1"/>
    <col min="9" max="9" width="19.6640625" style="37" customWidth="1"/>
    <col min="10" max="11" width="19.88671875" style="37" customWidth="1"/>
    <col min="12" max="12" width="9.109375" style="37"/>
    <col min="13" max="14" width="16" style="37" customWidth="1"/>
    <col min="15" max="15" width="4.6640625" style="37" customWidth="1"/>
    <col min="16" max="17" width="16" style="37" customWidth="1"/>
    <col min="18" max="18" width="5.6640625" style="37" customWidth="1"/>
    <col min="19" max="19" width="15.88671875" style="37" customWidth="1"/>
    <col min="20" max="16384" width="9.109375" style="37"/>
  </cols>
  <sheetData>
    <row r="1" spans="1:19" ht="44.4" customHeight="1" x14ac:dyDescent="0.3">
      <c r="A1" s="260" t="s">
        <v>1666</v>
      </c>
      <c r="B1" s="260"/>
      <c r="C1" s="260"/>
      <c r="D1" s="260"/>
      <c r="E1" s="260"/>
      <c r="F1" s="260"/>
      <c r="G1" s="260"/>
      <c r="H1" s="260"/>
      <c r="I1" s="260"/>
      <c r="J1" s="260"/>
      <c r="K1" s="260"/>
      <c r="L1" s="151"/>
      <c r="M1" s="151"/>
      <c r="N1" s="151"/>
      <c r="O1" s="151"/>
    </row>
    <row r="2" spans="1:19" ht="15" customHeight="1" x14ac:dyDescent="0.3">
      <c r="A2" s="289" t="s">
        <v>0</v>
      </c>
      <c r="B2" s="289"/>
      <c r="C2" s="289"/>
      <c r="D2" s="289"/>
      <c r="E2" s="289"/>
      <c r="F2" s="289"/>
      <c r="G2" s="289"/>
      <c r="H2" s="289"/>
      <c r="I2" s="289"/>
      <c r="J2" s="289"/>
      <c r="K2" s="289"/>
      <c r="L2" s="165"/>
      <c r="M2" s="165"/>
      <c r="N2" s="165"/>
      <c r="O2" s="165"/>
    </row>
    <row r="3" spans="1:19" ht="15.6" x14ac:dyDescent="0.3">
      <c r="A3" s="256" t="s">
        <v>13</v>
      </c>
      <c r="B3" s="256"/>
      <c r="C3" s="256"/>
      <c r="D3" s="256"/>
      <c r="E3" s="256"/>
      <c r="F3" s="261" t="s">
        <v>24</v>
      </c>
      <c r="G3" s="261"/>
      <c r="H3" s="261"/>
      <c r="I3" s="261"/>
    </row>
    <row r="4" spans="1:19" ht="15.6" x14ac:dyDescent="0.25">
      <c r="A4" s="256" t="s">
        <v>209</v>
      </c>
      <c r="B4" s="256"/>
      <c r="C4" s="256"/>
      <c r="D4" s="256"/>
      <c r="E4" s="256"/>
      <c r="F4" s="262"/>
      <c r="G4" s="262"/>
      <c r="H4" s="262"/>
      <c r="I4" s="262"/>
      <c r="L4" s="39"/>
      <c r="M4" s="39"/>
      <c r="N4" s="39"/>
      <c r="O4" s="39"/>
      <c r="P4" s="39"/>
      <c r="Q4" s="39"/>
    </row>
    <row r="5" spans="1:19" ht="15.6" x14ac:dyDescent="0.25">
      <c r="A5" s="256" t="s">
        <v>1640</v>
      </c>
      <c r="B5" s="256"/>
      <c r="C5" s="256"/>
      <c r="D5" s="256"/>
      <c r="E5" s="256"/>
      <c r="F5" s="262"/>
      <c r="G5" s="262"/>
      <c r="H5" s="262"/>
      <c r="I5" s="262"/>
      <c r="L5" s="40"/>
      <c r="M5" s="40"/>
      <c r="N5" s="40"/>
      <c r="O5" s="40"/>
      <c r="P5" s="39"/>
      <c r="Q5" s="39"/>
    </row>
    <row r="6" spans="1:19" ht="17.399999999999999" x14ac:dyDescent="0.3">
      <c r="A6" s="256" t="s">
        <v>2</v>
      </c>
      <c r="B6" s="256"/>
      <c r="C6" s="256"/>
      <c r="D6" s="256"/>
      <c r="E6" s="256"/>
      <c r="F6" s="263"/>
      <c r="G6" s="263"/>
      <c r="H6" s="263"/>
      <c r="I6" s="263"/>
      <c r="K6" s="96"/>
      <c r="L6" s="40"/>
      <c r="M6" s="40"/>
      <c r="N6" s="40"/>
      <c r="O6" s="40"/>
      <c r="P6" s="39"/>
      <c r="Q6" s="39"/>
    </row>
    <row r="7" spans="1:19" ht="17.399999999999999" x14ac:dyDescent="0.3">
      <c r="A7" s="256" t="s">
        <v>3</v>
      </c>
      <c r="B7" s="256"/>
      <c r="C7" s="256"/>
      <c r="D7" s="256"/>
      <c r="E7" s="256"/>
      <c r="F7" s="263"/>
      <c r="G7" s="263"/>
      <c r="H7" s="263"/>
      <c r="I7" s="263"/>
      <c r="K7" s="96"/>
      <c r="L7" s="40"/>
      <c r="M7" s="40"/>
      <c r="N7" s="40"/>
      <c r="O7" s="40"/>
      <c r="P7" s="39"/>
      <c r="Q7" s="39"/>
    </row>
    <row r="8" spans="1:19" ht="17.399999999999999" x14ac:dyDescent="0.3">
      <c r="A8" s="256" t="s">
        <v>1641</v>
      </c>
      <c r="B8" s="256"/>
      <c r="C8" s="256"/>
      <c r="D8" s="256"/>
      <c r="E8" s="256"/>
      <c r="F8" s="263"/>
      <c r="G8" s="263"/>
      <c r="H8" s="263"/>
      <c r="I8" s="263"/>
      <c r="K8" s="96"/>
      <c r="L8" s="40"/>
      <c r="M8" s="40"/>
      <c r="N8" s="40"/>
      <c r="O8" s="40"/>
      <c r="P8" s="39"/>
      <c r="Q8" s="39"/>
    </row>
    <row r="9" spans="1:19" ht="15.6" x14ac:dyDescent="0.3">
      <c r="A9" s="256" t="s">
        <v>1639</v>
      </c>
      <c r="B9" s="256"/>
      <c r="C9" s="256"/>
      <c r="D9" s="256"/>
      <c r="E9" s="256"/>
      <c r="F9" s="264" t="str">
        <f>IFERROR(IF(F7="Proprietary","Proprietary Fund",VLOOKUP(F5,qryIndex02a!$A$2:$K$654,4,FALSE)),"Unidentified")</f>
        <v>Unidentified</v>
      </c>
      <c r="G9" s="264"/>
      <c r="H9" s="264"/>
      <c r="I9" s="264"/>
      <c r="J9" s="21"/>
      <c r="K9" s="39"/>
      <c r="L9" s="39"/>
      <c r="M9" s="39"/>
      <c r="N9" s="39"/>
      <c r="O9" s="39"/>
      <c r="P9" s="39"/>
      <c r="Q9" s="39"/>
    </row>
    <row r="10" spans="1:19" ht="15.6" x14ac:dyDescent="0.3">
      <c r="A10" s="38"/>
      <c r="B10" s="38"/>
      <c r="C10" s="38"/>
      <c r="D10" s="38"/>
      <c r="E10" s="38"/>
      <c r="F10" s="39"/>
      <c r="G10" s="39"/>
      <c r="H10" s="41"/>
      <c r="I10" s="39"/>
      <c r="J10" s="39"/>
      <c r="K10" s="39"/>
      <c r="L10" s="39"/>
      <c r="M10" s="39"/>
      <c r="N10" s="39"/>
      <c r="O10" s="39"/>
      <c r="P10" s="39"/>
      <c r="Q10" s="39"/>
    </row>
    <row r="11" spans="1:19" ht="15.6" x14ac:dyDescent="0.3">
      <c r="A11" s="38"/>
      <c r="B11" s="38"/>
      <c r="C11" s="38"/>
      <c r="D11" s="38"/>
      <c r="E11" s="40"/>
      <c r="F11" s="39"/>
      <c r="G11" s="39"/>
      <c r="H11" s="41"/>
      <c r="I11" s="39"/>
      <c r="J11" s="39"/>
      <c r="K11" s="39"/>
      <c r="L11" s="39"/>
      <c r="M11" s="39"/>
      <c r="N11" s="39"/>
      <c r="O11" s="39"/>
      <c r="P11" s="39"/>
      <c r="Q11" s="39"/>
    </row>
    <row r="12" spans="1:19" s="178" customFormat="1" ht="21" customHeight="1" x14ac:dyDescent="0.4">
      <c r="A12" s="172" t="s">
        <v>1855</v>
      </c>
      <c r="B12" s="173"/>
      <c r="C12" s="174"/>
      <c r="D12" s="174"/>
      <c r="E12" s="174"/>
      <c r="F12" s="175"/>
      <c r="G12" s="175"/>
      <c r="H12" s="176"/>
      <c r="I12" s="176"/>
      <c r="J12" s="175"/>
      <c r="K12" s="175"/>
      <c r="L12" s="39"/>
      <c r="M12" s="39"/>
      <c r="N12" s="177"/>
      <c r="O12" s="177"/>
      <c r="P12" s="177"/>
    </row>
    <row r="13" spans="1:19" s="188" customFormat="1" ht="16.5" customHeight="1" x14ac:dyDescent="0.3">
      <c r="A13" s="203" t="s">
        <v>4</v>
      </c>
      <c r="B13" s="205"/>
      <c r="C13" s="191"/>
      <c r="D13" s="191"/>
      <c r="E13" s="191"/>
      <c r="F13" s="192"/>
      <c r="G13" s="192"/>
      <c r="H13" s="182"/>
      <c r="I13" s="182"/>
      <c r="J13" s="187"/>
      <c r="K13" s="187"/>
    </row>
    <row r="14" spans="1:19" s="188" customFormat="1" ht="16.5" customHeight="1" x14ac:dyDescent="0.35">
      <c r="A14" s="184">
        <v>0</v>
      </c>
      <c r="B14" s="215" t="s">
        <v>1857</v>
      </c>
      <c r="C14" s="191"/>
      <c r="D14" s="191"/>
      <c r="E14" s="191"/>
      <c r="F14" s="192"/>
      <c r="G14" s="192"/>
      <c r="H14" s="182"/>
      <c r="I14" s="182"/>
      <c r="J14" s="187"/>
      <c r="K14" s="187"/>
      <c r="M14" s="257" t="s">
        <v>1671</v>
      </c>
      <c r="N14" s="258"/>
      <c r="P14" s="257" t="s">
        <v>1668</v>
      </c>
      <c r="Q14" s="258"/>
      <c r="S14" s="222" t="s">
        <v>1669</v>
      </c>
    </row>
    <row r="15" spans="1:19" ht="16.5" customHeight="1" x14ac:dyDescent="0.3">
      <c r="B15" s="26" t="s">
        <v>194</v>
      </c>
      <c r="C15" s="193"/>
      <c r="D15" s="193"/>
      <c r="E15" s="193"/>
      <c r="F15" s="194"/>
      <c r="G15" s="194"/>
      <c r="H15" s="195"/>
      <c r="I15" s="195"/>
      <c r="J15" s="248">
        <f>M15</f>
        <v>0</v>
      </c>
      <c r="M15" s="196"/>
      <c r="P15" s="196"/>
      <c r="Q15" s="224"/>
      <c r="S15" s="223">
        <f>P15-M15</f>
        <v>0</v>
      </c>
    </row>
    <row r="16" spans="1:19" ht="16.5" customHeight="1" x14ac:dyDescent="0.3">
      <c r="A16" s="99"/>
      <c r="B16" s="26" t="s">
        <v>195</v>
      </c>
      <c r="C16" s="193"/>
      <c r="D16" s="193"/>
      <c r="E16" s="193"/>
      <c r="F16" s="194"/>
      <c r="G16" s="194"/>
      <c r="H16" s="195"/>
      <c r="I16" s="195"/>
      <c r="J16" s="248">
        <f>M16</f>
        <v>0</v>
      </c>
      <c r="M16" s="196"/>
      <c r="P16" s="196"/>
      <c r="Q16" s="224"/>
      <c r="S16" s="223">
        <f>P16-M16</f>
        <v>0</v>
      </c>
    </row>
    <row r="17" spans="1:19" ht="16.5" customHeight="1" x14ac:dyDescent="0.3">
      <c r="A17" s="99"/>
      <c r="B17" s="26" t="s">
        <v>196</v>
      </c>
      <c r="C17" s="193"/>
      <c r="D17" s="193"/>
      <c r="E17" s="193"/>
      <c r="F17" s="194"/>
      <c r="G17" s="194"/>
      <c r="H17" s="195"/>
      <c r="I17" s="195"/>
      <c r="J17" s="248">
        <f>M17</f>
        <v>0</v>
      </c>
      <c r="M17" s="196"/>
      <c r="P17" s="196"/>
      <c r="Q17" s="224"/>
      <c r="S17" s="223">
        <f>P17-M17</f>
        <v>0</v>
      </c>
    </row>
    <row r="18" spans="1:19" ht="16.5" customHeight="1" x14ac:dyDescent="0.3">
      <c r="A18" s="99"/>
      <c r="B18" s="26" t="s">
        <v>179</v>
      </c>
      <c r="C18" s="193"/>
      <c r="D18" s="193"/>
      <c r="E18" s="193"/>
      <c r="F18" s="194"/>
      <c r="G18" s="194"/>
      <c r="H18" s="195"/>
      <c r="I18" s="195"/>
      <c r="J18" s="248">
        <f>P18</f>
        <v>0</v>
      </c>
      <c r="M18" s="196"/>
      <c r="P18" s="249">
        <f>IF(SUM($Q$21:$Q$23)&gt;SUM($P$15:$P$17),SUM($Q$21:$Q$23)-SUM($P$15:$P$17),0)</f>
        <v>0</v>
      </c>
      <c r="Q18" s="224"/>
      <c r="S18" s="223">
        <f>P18-M18</f>
        <v>0</v>
      </c>
    </row>
    <row r="19" spans="1:19" ht="16.5" customHeight="1" x14ac:dyDescent="0.3">
      <c r="A19" s="99"/>
      <c r="B19" s="26" t="s">
        <v>180</v>
      </c>
      <c r="C19" s="193"/>
      <c r="D19" s="193"/>
      <c r="E19" s="193"/>
      <c r="F19" s="194"/>
      <c r="G19" s="194"/>
      <c r="H19" s="195"/>
      <c r="I19" s="195"/>
      <c r="J19" s="248">
        <f>IF(SUM($K$21:$K$24)&gt;SUM($J$15:$J$18),SUM($K$21:$K$24)-SUM($J$15:$J$18),0)</f>
        <v>0</v>
      </c>
      <c r="M19" s="196"/>
      <c r="P19" s="224"/>
      <c r="Q19" s="224"/>
      <c r="S19" s="223">
        <f>P19-M19</f>
        <v>0</v>
      </c>
    </row>
    <row r="20" spans="1:19" ht="16.5" customHeight="1" x14ac:dyDescent="0.3">
      <c r="A20" s="99"/>
      <c r="B20" s="217"/>
      <c r="C20" s="26" t="s">
        <v>192</v>
      </c>
      <c r="D20" s="193"/>
      <c r="E20" s="193"/>
      <c r="F20" s="218"/>
      <c r="G20" s="218"/>
      <c r="H20" s="195"/>
      <c r="I20" s="195"/>
      <c r="J20" s="213"/>
      <c r="K20" s="247"/>
      <c r="P20" s="224"/>
      <c r="Q20" s="224"/>
    </row>
    <row r="21" spans="1:19" ht="16.5" customHeight="1" x14ac:dyDescent="0.3">
      <c r="A21" s="99"/>
      <c r="B21" s="217"/>
      <c r="C21" s="26" t="s">
        <v>193</v>
      </c>
      <c r="D21" s="193"/>
      <c r="E21" s="193"/>
      <c r="F21" s="218"/>
      <c r="G21" s="218"/>
      <c r="H21" s="195"/>
      <c r="I21" s="195"/>
      <c r="J21" s="213"/>
      <c r="K21" s="248">
        <f>N21</f>
        <v>0</v>
      </c>
      <c r="N21" s="196"/>
      <c r="P21" s="224"/>
      <c r="Q21" s="196"/>
      <c r="S21" s="223">
        <f>Q21-N21</f>
        <v>0</v>
      </c>
    </row>
    <row r="22" spans="1:19" ht="16.5" customHeight="1" x14ac:dyDescent="0.3">
      <c r="A22" s="99"/>
      <c r="B22" s="217"/>
      <c r="C22" s="26" t="s">
        <v>190</v>
      </c>
      <c r="D22" s="193"/>
      <c r="E22" s="193"/>
      <c r="F22" s="218"/>
      <c r="G22" s="218"/>
      <c r="H22" s="195"/>
      <c r="I22" s="195"/>
      <c r="J22" s="213"/>
      <c r="K22" s="248">
        <f>N22</f>
        <v>0</v>
      </c>
      <c r="N22" s="196"/>
      <c r="P22" s="224"/>
      <c r="Q22" s="196"/>
      <c r="S22" s="223">
        <f t="shared" ref="S22:S25" si="0">Q22-N22</f>
        <v>0</v>
      </c>
    </row>
    <row r="23" spans="1:19" ht="16.5" customHeight="1" x14ac:dyDescent="0.3">
      <c r="A23" s="99"/>
      <c r="B23" s="217"/>
      <c r="C23" s="26" t="s">
        <v>191</v>
      </c>
      <c r="D23" s="193"/>
      <c r="E23" s="193"/>
      <c r="F23" s="218"/>
      <c r="G23" s="218"/>
      <c r="H23" s="195"/>
      <c r="I23" s="195"/>
      <c r="J23" s="213"/>
      <c r="K23" s="248">
        <f>N23</f>
        <v>0</v>
      </c>
      <c r="N23" s="196"/>
      <c r="P23" s="224"/>
      <c r="Q23" s="196"/>
      <c r="S23" s="223">
        <f t="shared" si="0"/>
        <v>0</v>
      </c>
    </row>
    <row r="24" spans="1:19" ht="16.5" customHeight="1" x14ac:dyDescent="0.3">
      <c r="A24" s="99"/>
      <c r="B24" s="217"/>
      <c r="C24" s="26" t="s">
        <v>186</v>
      </c>
      <c r="D24" s="193"/>
      <c r="E24" s="193"/>
      <c r="F24" s="218"/>
      <c r="G24" s="218"/>
      <c r="H24" s="195"/>
      <c r="I24" s="195"/>
      <c r="J24" s="213"/>
      <c r="K24" s="248">
        <f>Q24</f>
        <v>0</v>
      </c>
      <c r="N24" s="196"/>
      <c r="P24" s="224"/>
      <c r="Q24" s="249">
        <f>IF(SUM($Q$21:$Q$23)&lt;SUM($P$15:$P$17),-SUM($Q$21:$Q$23)+SUM($P$15:$P$17),0)</f>
        <v>0</v>
      </c>
      <c r="S24" s="223">
        <f t="shared" si="0"/>
        <v>0</v>
      </c>
    </row>
    <row r="25" spans="1:19" ht="16.5" customHeight="1" x14ac:dyDescent="0.3">
      <c r="A25" s="99"/>
      <c r="B25" s="217"/>
      <c r="C25" s="26" t="s">
        <v>187</v>
      </c>
      <c r="D25" s="193"/>
      <c r="E25" s="193"/>
      <c r="F25" s="218"/>
      <c r="G25" s="218"/>
      <c r="H25" s="195"/>
      <c r="I25" s="195"/>
      <c r="J25" s="213"/>
      <c r="K25" s="248">
        <f>IF(SUM($K$21:$K$24)&lt;SUM($J$15:$J$18),-SUM($K$21:$K$24)+SUM($J$15:$J$18),0)</f>
        <v>0</v>
      </c>
      <c r="N25" s="196"/>
      <c r="P25" s="224"/>
      <c r="Q25" s="224"/>
      <c r="S25" s="223">
        <f t="shared" si="0"/>
        <v>0</v>
      </c>
    </row>
    <row r="26" spans="1:19" ht="16.5" customHeight="1" x14ac:dyDescent="0.3">
      <c r="A26" s="99"/>
      <c r="C26" s="47"/>
      <c r="D26" s="47"/>
      <c r="E26" s="47"/>
      <c r="F26" s="48"/>
      <c r="G26" s="48"/>
      <c r="H26" s="49"/>
      <c r="I26" s="49"/>
      <c r="J26" s="155">
        <f>SUM(J15:J25)</f>
        <v>0</v>
      </c>
      <c r="K26" s="155">
        <f>SUM(K15:K25)</f>
        <v>0</v>
      </c>
      <c r="L26" s="21" t="str">
        <f>IF(J26=K26,"&lt;- Debits and Credits equal each other.","&lt;- Debits and Credits do not equal each other.")</f>
        <v>&lt;- Debits and Credits equal each other.</v>
      </c>
    </row>
    <row r="27" spans="1:19" ht="16.5" customHeight="1" x14ac:dyDescent="0.3">
      <c r="A27" s="1"/>
      <c r="B27" s="26"/>
      <c r="C27" s="50"/>
      <c r="D27" s="47"/>
      <c r="E27" s="47"/>
      <c r="F27" s="48"/>
      <c r="G27" s="48"/>
      <c r="H27" s="49"/>
      <c r="I27" s="49"/>
      <c r="J27" s="155"/>
      <c r="K27" s="155"/>
      <c r="L27" s="21"/>
    </row>
    <row r="28" spans="1:19" ht="16.5" customHeight="1" x14ac:dyDescent="0.3">
      <c r="A28" s="1"/>
      <c r="B28" s="26"/>
      <c r="C28" s="50"/>
      <c r="D28" s="47"/>
      <c r="E28" s="47"/>
      <c r="F28" s="48"/>
      <c r="G28" s="48"/>
      <c r="H28" s="49"/>
      <c r="I28" s="49"/>
      <c r="J28" s="46"/>
      <c r="K28" s="46"/>
      <c r="L28" s="21"/>
    </row>
    <row r="29" spans="1:19" s="178" customFormat="1" ht="21" customHeight="1" x14ac:dyDescent="0.4">
      <c r="A29" s="172" t="s">
        <v>1858</v>
      </c>
      <c r="B29" s="173"/>
      <c r="C29" s="174"/>
      <c r="D29" s="174"/>
      <c r="E29" s="174"/>
      <c r="F29" s="175"/>
      <c r="G29" s="175"/>
      <c r="H29" s="176"/>
      <c r="I29" s="176"/>
      <c r="J29" s="175"/>
      <c r="K29" s="175"/>
      <c r="L29" s="39"/>
      <c r="M29" s="39"/>
      <c r="N29" s="177"/>
      <c r="O29" s="177"/>
      <c r="P29" s="177"/>
    </row>
    <row r="30" spans="1:19" s="188" customFormat="1" ht="16.5" customHeight="1" x14ac:dyDescent="0.35">
      <c r="A30" s="184">
        <v>1</v>
      </c>
      <c r="B30" s="215" t="s">
        <v>1859</v>
      </c>
      <c r="C30" s="191"/>
      <c r="D30" s="191"/>
      <c r="E30" s="191"/>
      <c r="F30" s="192"/>
      <c r="G30" s="192"/>
      <c r="H30" s="182"/>
      <c r="I30" s="182"/>
      <c r="J30" s="187"/>
      <c r="K30" s="187"/>
    </row>
    <row r="31" spans="1:19" ht="16.5" customHeight="1" x14ac:dyDescent="0.3">
      <c r="B31" s="26" t="s">
        <v>197</v>
      </c>
      <c r="C31" s="193"/>
      <c r="D31" s="193"/>
      <c r="E31" s="193"/>
      <c r="F31" s="194"/>
      <c r="G31" s="194"/>
      <c r="H31" s="195"/>
      <c r="I31" s="195"/>
      <c r="J31" s="196"/>
      <c r="K31" s="219"/>
    </row>
    <row r="32" spans="1:19" ht="16.5" customHeight="1" x14ac:dyDescent="0.3">
      <c r="A32" s="99"/>
      <c r="B32" s="193"/>
      <c r="C32" s="26" t="s">
        <v>1861</v>
      </c>
      <c r="D32" s="193"/>
      <c r="E32" s="193"/>
      <c r="F32" s="194"/>
      <c r="G32" s="194"/>
      <c r="H32" s="195"/>
      <c r="I32" s="195"/>
      <c r="J32" s="216"/>
      <c r="K32" s="196"/>
    </row>
    <row r="33" spans="1:16" ht="16.5" customHeight="1" x14ac:dyDescent="0.3">
      <c r="A33" s="99"/>
      <c r="B33" s="193"/>
      <c r="C33" s="26" t="str">
        <f>IF($F$7="Proprietary","Cr: Acct 0870 - SERVICES &amp; CHARGES (MG ADJ)",VLOOKUP($F$9,'Drop Down Menus'!$F$2:$G$10,2,FALSE))</f>
        <v>Cr: Acct 0XXX - FUNCTIONAL EXPENSE</v>
      </c>
      <c r="D33" s="193"/>
      <c r="E33" s="193"/>
      <c r="F33" s="194"/>
      <c r="G33" s="194"/>
      <c r="H33" s="195"/>
      <c r="I33" s="195"/>
      <c r="J33" s="216"/>
      <c r="K33" s="196"/>
    </row>
    <row r="34" spans="1:16" ht="16.5" customHeight="1" x14ac:dyDescent="0.3">
      <c r="A34" s="99"/>
      <c r="C34" s="43"/>
      <c r="D34" s="43"/>
      <c r="E34" s="43"/>
      <c r="F34" s="44"/>
      <c r="G34" s="44"/>
      <c r="H34" s="45"/>
      <c r="I34" s="45"/>
      <c r="J34" s="155">
        <f>SUM(J31:J33)</f>
        <v>0</v>
      </c>
      <c r="K34" s="155">
        <f>SUM(K31:K33)</f>
        <v>0</v>
      </c>
      <c r="L34" s="21" t="str">
        <f>IF(J34=K34,"&lt;- Debits and Credits equal each other.","&lt;- Debits and Credits do not equal each other.")</f>
        <v>&lt;- Debits and Credits equal each other.</v>
      </c>
    </row>
    <row r="35" spans="1:16" ht="16.5" customHeight="1" x14ac:dyDescent="0.3">
      <c r="A35" s="1"/>
      <c r="B35" s="42"/>
      <c r="C35" s="43"/>
      <c r="D35" s="43"/>
      <c r="E35" s="43"/>
      <c r="F35" s="44"/>
      <c r="G35" s="44"/>
      <c r="H35" s="45"/>
      <c r="I35" s="45"/>
      <c r="J35" s="46"/>
      <c r="K35" s="46"/>
      <c r="L35" s="21"/>
    </row>
    <row r="36" spans="1:16" s="188" customFormat="1" ht="16.5" customHeight="1" x14ac:dyDescent="0.35">
      <c r="A36" s="184">
        <v>2</v>
      </c>
      <c r="B36" s="215" t="s">
        <v>140</v>
      </c>
      <c r="C36" s="191"/>
      <c r="D36" s="191"/>
      <c r="E36" s="191"/>
      <c r="F36" s="192"/>
      <c r="G36" s="192"/>
      <c r="H36" s="182"/>
      <c r="I36" s="182"/>
      <c r="J36" s="187"/>
      <c r="K36" s="187"/>
    </row>
    <row r="37" spans="1:16" ht="16.5" customHeight="1" x14ac:dyDescent="0.3">
      <c r="B37" s="26" t="s">
        <v>194</v>
      </c>
      <c r="C37" s="193"/>
      <c r="D37" s="193"/>
      <c r="E37" s="193"/>
      <c r="F37" s="194"/>
      <c r="G37" s="194"/>
      <c r="H37" s="195"/>
      <c r="I37" s="195"/>
      <c r="J37" s="196"/>
      <c r="K37" s="216"/>
    </row>
    <row r="38" spans="1:16" ht="16.5" customHeight="1" x14ac:dyDescent="0.3">
      <c r="A38" s="99"/>
      <c r="B38" s="26" t="s">
        <v>195</v>
      </c>
      <c r="C38" s="193"/>
      <c r="D38" s="193"/>
      <c r="E38" s="193"/>
      <c r="F38" s="194"/>
      <c r="G38" s="194"/>
      <c r="H38" s="195"/>
      <c r="I38" s="195"/>
      <c r="J38" s="196"/>
      <c r="K38" s="216"/>
    </row>
    <row r="39" spans="1:16" ht="16.5" customHeight="1" x14ac:dyDescent="0.3">
      <c r="A39" s="99"/>
      <c r="B39" s="26" t="s">
        <v>196</v>
      </c>
      <c r="C39" s="193"/>
      <c r="D39" s="193"/>
      <c r="E39" s="193"/>
      <c r="F39" s="194"/>
      <c r="G39" s="194"/>
      <c r="H39" s="195"/>
      <c r="I39" s="195"/>
      <c r="J39" s="196"/>
      <c r="K39" s="216"/>
    </row>
    <row r="40" spans="1:16" ht="16.5" customHeight="1" x14ac:dyDescent="0.3">
      <c r="A40" s="99"/>
      <c r="B40" s="217"/>
      <c r="C40" s="26" t="s">
        <v>198</v>
      </c>
      <c r="D40" s="193"/>
      <c r="E40" s="193"/>
      <c r="F40" s="194"/>
      <c r="G40" s="194"/>
      <c r="H40" s="195"/>
      <c r="I40" s="195"/>
      <c r="J40" s="216"/>
      <c r="K40" s="196"/>
    </row>
    <row r="41" spans="1:16" ht="16.5" customHeight="1" x14ac:dyDescent="0.3">
      <c r="A41" s="99"/>
      <c r="C41" s="47"/>
      <c r="D41" s="47"/>
      <c r="E41" s="47"/>
      <c r="F41" s="48"/>
      <c r="G41" s="48"/>
      <c r="H41" s="49"/>
      <c r="I41" s="49"/>
      <c r="J41" s="155">
        <f>SUM(J37:J40)</f>
        <v>0</v>
      </c>
      <c r="K41" s="155">
        <f>SUM(K37:K40)</f>
        <v>0</v>
      </c>
      <c r="L41" s="21" t="str">
        <f>IF(J41=K41,"&lt;- Debits and Credits equal each other.","&lt;- Debits and Credits do not equal each other.")</f>
        <v>&lt;- Debits and Credits equal each other.</v>
      </c>
    </row>
    <row r="42" spans="1:16" ht="16.5" customHeight="1" x14ac:dyDescent="0.3">
      <c r="A42" s="1"/>
      <c r="B42" s="26"/>
      <c r="C42" s="50"/>
      <c r="D42" s="47"/>
      <c r="E42" s="47"/>
      <c r="F42" s="48"/>
      <c r="G42" s="48"/>
      <c r="H42" s="49"/>
      <c r="I42" s="49"/>
      <c r="J42" s="155"/>
      <c r="K42" s="155"/>
      <c r="L42" s="21"/>
    </row>
    <row r="43" spans="1:16" s="188" customFormat="1" ht="16.5" customHeight="1" x14ac:dyDescent="0.35">
      <c r="A43" s="184">
        <v>3</v>
      </c>
      <c r="B43" s="215" t="s">
        <v>137</v>
      </c>
      <c r="C43" s="191"/>
      <c r="D43" s="191"/>
      <c r="E43" s="191"/>
      <c r="F43" s="192"/>
      <c r="G43" s="192"/>
      <c r="H43" s="182"/>
      <c r="I43" s="182"/>
      <c r="J43" s="187"/>
      <c r="K43" s="187"/>
    </row>
    <row r="44" spans="1:16" ht="16.5" customHeight="1" x14ac:dyDescent="0.3">
      <c r="B44" s="26" t="s">
        <v>1862</v>
      </c>
      <c r="C44" s="193"/>
      <c r="D44" s="193"/>
      <c r="E44" s="193"/>
      <c r="F44" s="194"/>
      <c r="G44" s="194"/>
      <c r="H44" s="195"/>
      <c r="I44" s="195"/>
      <c r="J44" s="196"/>
      <c r="K44" s="216"/>
    </row>
    <row r="45" spans="1:16" ht="16.5" customHeight="1" x14ac:dyDescent="0.3">
      <c r="A45" s="99"/>
      <c r="B45" s="193"/>
      <c r="C45" s="26" t="s">
        <v>1642</v>
      </c>
      <c r="D45" s="193"/>
      <c r="E45" s="193"/>
      <c r="F45" s="194"/>
      <c r="G45" s="194"/>
      <c r="H45" s="195"/>
      <c r="I45" s="195"/>
      <c r="J45" s="216"/>
      <c r="K45" s="196"/>
    </row>
    <row r="46" spans="1:16" ht="16.5" customHeight="1" x14ac:dyDescent="0.3">
      <c r="A46" s="99"/>
      <c r="C46" s="43"/>
      <c r="D46" s="43"/>
      <c r="E46" s="43"/>
      <c r="F46" s="44"/>
      <c r="G46" s="44"/>
      <c r="H46" s="45"/>
      <c r="I46" s="45"/>
      <c r="J46" s="155">
        <f>SUM(J44:J45)</f>
        <v>0</v>
      </c>
      <c r="K46" s="155">
        <f>SUM(K44:K45)</f>
        <v>0</v>
      </c>
      <c r="L46" s="21" t="str">
        <f>IF(J46=K46,"&lt;- Debits and Credits equal each other.","&lt;- Debits and Credits do not equal each other.")</f>
        <v>&lt;- Debits and Credits equal each other.</v>
      </c>
    </row>
    <row r="47" spans="1:16" ht="16.5" customHeight="1" x14ac:dyDescent="0.3">
      <c r="A47" s="1"/>
      <c r="B47" s="26"/>
      <c r="C47" s="43"/>
      <c r="D47" s="43"/>
      <c r="E47" s="43"/>
      <c r="F47" s="44"/>
      <c r="G47" s="44"/>
      <c r="H47" s="45"/>
      <c r="I47" s="45"/>
    </row>
    <row r="48" spans="1:16" s="178" customFormat="1" ht="21" customHeight="1" x14ac:dyDescent="0.4">
      <c r="A48" s="172" t="s">
        <v>1856</v>
      </c>
      <c r="B48" s="173"/>
      <c r="C48" s="174"/>
      <c r="D48" s="174"/>
      <c r="E48" s="174"/>
      <c r="F48" s="175"/>
      <c r="G48" s="175"/>
      <c r="H48" s="176"/>
      <c r="I48" s="176"/>
      <c r="J48" s="175"/>
      <c r="K48" s="175"/>
      <c r="L48" s="39"/>
      <c r="M48" s="39"/>
      <c r="N48" s="177"/>
      <c r="O48" s="177"/>
      <c r="P48" s="177"/>
    </row>
    <row r="49" spans="1:12" s="188" customFormat="1" ht="16.5" customHeight="1" x14ac:dyDescent="0.35">
      <c r="A49" s="184">
        <v>4</v>
      </c>
      <c r="B49" s="215" t="s">
        <v>138</v>
      </c>
      <c r="C49" s="191"/>
      <c r="D49" s="191"/>
      <c r="E49" s="191"/>
      <c r="F49" s="192"/>
      <c r="G49" s="192"/>
      <c r="H49" s="182"/>
      <c r="I49" s="182"/>
      <c r="J49" s="187"/>
      <c r="K49" s="187"/>
    </row>
    <row r="50" spans="1:12" ht="16.5" customHeight="1" x14ac:dyDescent="0.3">
      <c r="A50" s="99"/>
      <c r="B50" s="26" t="s">
        <v>200</v>
      </c>
      <c r="C50" s="53"/>
      <c r="D50" s="193"/>
      <c r="E50" s="193"/>
      <c r="F50" s="194"/>
      <c r="G50" s="194"/>
      <c r="H50" s="195"/>
      <c r="I50" s="195"/>
      <c r="J50" s="196"/>
      <c r="K50" s="216"/>
    </row>
    <row r="51" spans="1:12" ht="16.5" customHeight="1" x14ac:dyDescent="0.3">
      <c r="A51" s="99"/>
      <c r="B51" s="53"/>
      <c r="C51" s="26" t="s">
        <v>190</v>
      </c>
      <c r="D51" s="193"/>
      <c r="E51" s="193"/>
      <c r="F51" s="194"/>
      <c r="G51" s="194"/>
      <c r="H51" s="195"/>
      <c r="I51" s="195"/>
      <c r="J51" s="219"/>
      <c r="K51" s="196"/>
    </row>
    <row r="52" spans="1:12" ht="16.5" customHeight="1" x14ac:dyDescent="0.3">
      <c r="A52" s="99"/>
      <c r="B52" s="53"/>
      <c r="C52" s="26" t="s">
        <v>193</v>
      </c>
      <c r="D52" s="193"/>
      <c r="E52" s="193"/>
      <c r="F52" s="194"/>
      <c r="G52" s="194"/>
      <c r="H52" s="195"/>
      <c r="I52" s="195"/>
      <c r="J52" s="219"/>
      <c r="K52" s="196"/>
    </row>
    <row r="53" spans="1:12" ht="16.5" customHeight="1" x14ac:dyDescent="0.3">
      <c r="A53" s="99"/>
      <c r="C53" s="47"/>
      <c r="D53" s="47"/>
      <c r="E53" s="47"/>
      <c r="F53" s="48"/>
      <c r="G53" s="48"/>
      <c r="H53" s="49"/>
      <c r="I53" s="49"/>
      <c r="J53" s="155">
        <f>SUM(J50:J52)</f>
        <v>0</v>
      </c>
      <c r="K53" s="155">
        <f>SUM(K50:K52)</f>
        <v>0</v>
      </c>
      <c r="L53" s="21" t="str">
        <f>IF(J53=K53,"&lt;- Debits and Credits equal each other.","&lt;- Debits and Credits do not equal each other.")</f>
        <v>&lt;- Debits and Credits equal each other.</v>
      </c>
    </row>
    <row r="54" spans="1:12" ht="16.5" customHeight="1" x14ac:dyDescent="0.3">
      <c r="A54" s="149"/>
      <c r="B54" s="51"/>
      <c r="C54" s="47"/>
      <c r="D54" s="47"/>
      <c r="E54" s="47"/>
      <c r="F54" s="48"/>
      <c r="G54" s="48"/>
      <c r="H54" s="49"/>
      <c r="I54" s="49"/>
      <c r="J54" s="155"/>
      <c r="K54" s="155"/>
      <c r="L54" s="21"/>
    </row>
    <row r="55" spans="1:12" s="188" customFormat="1" ht="16.5" customHeight="1" x14ac:dyDescent="0.35">
      <c r="A55" s="184">
        <v>5</v>
      </c>
      <c r="B55" s="215" t="s">
        <v>1860</v>
      </c>
      <c r="C55" s="191"/>
      <c r="D55" s="191"/>
      <c r="E55" s="191"/>
      <c r="F55" s="192"/>
      <c r="G55" s="192"/>
      <c r="H55" s="182"/>
      <c r="I55" s="182"/>
      <c r="J55" s="187"/>
      <c r="K55" s="187"/>
    </row>
    <row r="56" spans="1:12" ht="16.5" customHeight="1" x14ac:dyDescent="0.3">
      <c r="B56" s="26" t="s">
        <v>201</v>
      </c>
      <c r="C56" s="193"/>
      <c r="D56" s="193"/>
      <c r="E56" s="193"/>
      <c r="F56" s="194"/>
      <c r="G56" s="194"/>
      <c r="H56" s="195"/>
      <c r="I56" s="195"/>
      <c r="J56" s="196"/>
      <c r="K56" s="220"/>
    </row>
    <row r="57" spans="1:12" ht="16.5" customHeight="1" x14ac:dyDescent="0.3">
      <c r="A57" s="99"/>
      <c r="B57" s="26" t="str">
        <f>IF(F6="Governmental","Dr: Acct 0851 - DEBT SERVICE - INTEREST LEASES","Dr: Acct 0894 - INTEREST EXPENSE AND FISCAL CHARGES")</f>
        <v>Dr: Acct 0894 - INTEREST EXPENSE AND FISCAL CHARGES</v>
      </c>
      <c r="C57" s="193"/>
      <c r="D57" s="193"/>
      <c r="E57" s="193"/>
      <c r="F57" s="194"/>
      <c r="G57" s="194"/>
      <c r="H57" s="195"/>
      <c r="I57" s="195"/>
      <c r="J57" s="196"/>
      <c r="K57" s="220"/>
    </row>
    <row r="58" spans="1:12" ht="16.5" customHeight="1" x14ac:dyDescent="0.3">
      <c r="A58" s="99"/>
      <c r="B58" s="193"/>
      <c r="C58" s="26" t="str">
        <f>IF($F$7="Proprietary","Cr: Acct 0870 - SERVICES &amp; CHARGES (MG ADJ)",VLOOKUP($F$9,'Drop Down Menus'!$F$2:$G$10,2,FALSE))</f>
        <v>Cr: Acct 0XXX - FUNCTIONAL EXPENSE</v>
      </c>
      <c r="D58" s="193"/>
      <c r="E58" s="193"/>
      <c r="F58" s="194"/>
      <c r="G58" s="194"/>
      <c r="H58" s="195"/>
      <c r="I58" s="195"/>
      <c r="J58" s="220"/>
      <c r="K58" s="196"/>
    </row>
    <row r="59" spans="1:12" ht="16.5" customHeight="1" x14ac:dyDescent="0.3">
      <c r="A59" s="99"/>
      <c r="C59" s="43"/>
      <c r="D59" s="43"/>
      <c r="E59" s="43"/>
      <c r="F59" s="44"/>
      <c r="G59" s="44"/>
      <c r="H59" s="45"/>
      <c r="I59" s="45"/>
      <c r="J59" s="155">
        <f>SUM(J56:J58)</f>
        <v>0</v>
      </c>
      <c r="K59" s="155">
        <f>SUM(K56:K58)</f>
        <v>0</v>
      </c>
      <c r="L59" s="21" t="str">
        <f>IF(J59=K59,"&lt;- Debits and Credits equal each other.","&lt;- Debits and Credits do not equal each other.")</f>
        <v>&lt;- Debits and Credits equal each other.</v>
      </c>
    </row>
    <row r="60" spans="1:12" ht="16.5" customHeight="1" x14ac:dyDescent="0.3">
      <c r="A60" s="1"/>
      <c r="B60" s="43"/>
      <c r="C60" s="43"/>
      <c r="D60" s="43"/>
      <c r="E60" s="43"/>
      <c r="F60" s="44"/>
      <c r="G60" s="44"/>
      <c r="H60" s="45"/>
      <c r="I60" s="45"/>
      <c r="J60" s="155"/>
      <c r="K60" s="155"/>
      <c r="L60" s="21"/>
    </row>
    <row r="61" spans="1:12" s="188" customFormat="1" ht="16.5" customHeight="1" x14ac:dyDescent="0.35">
      <c r="A61" s="184">
        <v>6</v>
      </c>
      <c r="B61" s="215" t="s">
        <v>134</v>
      </c>
      <c r="C61" s="191"/>
      <c r="D61" s="191"/>
      <c r="E61" s="191"/>
      <c r="F61" s="192"/>
      <c r="G61" s="192"/>
      <c r="H61" s="182"/>
      <c r="I61" s="182"/>
      <c r="J61" s="187"/>
      <c r="K61" s="187"/>
    </row>
    <row r="62" spans="1:12" ht="16.5" customHeight="1" x14ac:dyDescent="0.3">
      <c r="B62" s="26" t="s">
        <v>1643</v>
      </c>
      <c r="C62" s="193"/>
      <c r="D62" s="193"/>
      <c r="E62" s="193"/>
      <c r="F62" s="194"/>
      <c r="G62" s="194"/>
      <c r="H62" s="195"/>
      <c r="I62" s="195"/>
      <c r="J62" s="196"/>
      <c r="K62" s="220"/>
    </row>
    <row r="63" spans="1:12" ht="16.5" customHeight="1" x14ac:dyDescent="0.3">
      <c r="A63" s="99"/>
      <c r="B63" s="193"/>
      <c r="C63" s="26" t="s">
        <v>203</v>
      </c>
      <c r="D63" s="193"/>
      <c r="E63" s="193"/>
      <c r="F63" s="194"/>
      <c r="G63" s="194"/>
      <c r="H63" s="195"/>
      <c r="I63" s="195"/>
      <c r="J63" s="220"/>
      <c r="K63" s="196"/>
    </row>
    <row r="64" spans="1:12" ht="16.5" customHeight="1" x14ac:dyDescent="0.3">
      <c r="A64" s="99"/>
      <c r="C64" s="43"/>
      <c r="D64" s="43"/>
      <c r="E64" s="43"/>
      <c r="F64" s="44"/>
      <c r="G64" s="44"/>
      <c r="H64" s="45"/>
      <c r="I64" s="45"/>
      <c r="J64" s="155">
        <f>SUM(J62:J63)</f>
        <v>0</v>
      </c>
      <c r="K64" s="155">
        <f>SUM(K62:K63)</f>
        <v>0</v>
      </c>
      <c r="L64" s="21" t="str">
        <f>IF(J64=K64,"&lt;- Debits and Credits equal each other.","&lt;- Debits and Credits do not equal each other.")</f>
        <v>&lt;- Debits and Credits equal each other.</v>
      </c>
    </row>
    <row r="65" spans="1:12" ht="16.5" customHeight="1" x14ac:dyDescent="0.3">
      <c r="A65" s="1"/>
      <c r="B65" s="43"/>
      <c r="C65" s="43"/>
      <c r="D65" s="43"/>
      <c r="E65" s="43"/>
      <c r="F65" s="44"/>
      <c r="G65" s="44"/>
      <c r="H65" s="45"/>
      <c r="I65" s="45"/>
      <c r="J65" s="155"/>
      <c r="K65" s="155"/>
      <c r="L65" s="21"/>
    </row>
    <row r="66" spans="1:12" s="188" customFormat="1" ht="16.5" customHeight="1" x14ac:dyDescent="0.35">
      <c r="A66" s="184">
        <v>7</v>
      </c>
      <c r="B66" s="215" t="s">
        <v>135</v>
      </c>
      <c r="C66" s="191"/>
      <c r="D66" s="191"/>
      <c r="E66" s="191"/>
      <c r="F66" s="192"/>
      <c r="G66" s="192"/>
      <c r="H66" s="182"/>
      <c r="I66" s="182"/>
      <c r="J66" s="187"/>
      <c r="K66" s="187"/>
    </row>
    <row r="67" spans="1:12" ht="16.5" customHeight="1" x14ac:dyDescent="0.3">
      <c r="B67" s="26" t="s">
        <v>1643</v>
      </c>
      <c r="C67" s="193"/>
      <c r="D67" s="193"/>
      <c r="E67" s="193"/>
      <c r="F67" s="194"/>
      <c r="G67" s="194"/>
      <c r="H67" s="195"/>
      <c r="I67" s="195"/>
      <c r="J67" s="196"/>
      <c r="K67" s="220"/>
    </row>
    <row r="68" spans="1:12" ht="16.5" customHeight="1" x14ac:dyDescent="0.3">
      <c r="A68" s="99"/>
      <c r="B68" s="193"/>
      <c r="C68" s="26" t="s">
        <v>1875</v>
      </c>
      <c r="D68" s="193"/>
      <c r="E68" s="193"/>
      <c r="F68" s="194"/>
      <c r="G68" s="194"/>
      <c r="H68" s="195"/>
      <c r="I68" s="195"/>
      <c r="J68" s="220"/>
      <c r="K68" s="196"/>
    </row>
    <row r="69" spans="1:12" ht="16.5" customHeight="1" x14ac:dyDescent="0.25">
      <c r="A69" s="99"/>
      <c r="B69" s="294" t="s">
        <v>1841</v>
      </c>
      <c r="C69" s="294"/>
      <c r="D69" s="294"/>
      <c r="E69" s="294"/>
      <c r="F69" s="294"/>
      <c r="G69" s="294"/>
      <c r="H69" s="294"/>
      <c r="I69" s="294"/>
      <c r="J69" s="155">
        <f>SUM(J67:J68)</f>
        <v>0</v>
      </c>
      <c r="K69" s="155">
        <f>SUM(K67:K68)</f>
        <v>0</v>
      </c>
      <c r="L69" s="21" t="str">
        <f>IF(J69=K69,"&lt;- Debits and Credits equal each other.","&lt;- Debits and Credits do not equal each other.")</f>
        <v>&lt;- Debits and Credits equal each other.</v>
      </c>
    </row>
    <row r="70" spans="1:12" ht="19.95" customHeight="1" x14ac:dyDescent="0.3">
      <c r="A70" s="99"/>
      <c r="B70" s="294"/>
      <c r="C70" s="294"/>
      <c r="D70" s="294"/>
      <c r="E70" s="294"/>
      <c r="F70" s="294"/>
      <c r="G70" s="294"/>
      <c r="H70" s="294"/>
      <c r="I70" s="294"/>
    </row>
    <row r="71" spans="1:12" ht="16.5" customHeight="1" x14ac:dyDescent="0.3">
      <c r="A71" s="1"/>
      <c r="B71" s="26"/>
      <c r="C71" s="43"/>
      <c r="D71" s="43"/>
      <c r="E71" s="43"/>
      <c r="F71" s="44"/>
      <c r="G71" s="44"/>
      <c r="H71" s="45"/>
      <c r="I71" s="45"/>
    </row>
    <row r="72" spans="1:12" ht="16.5" customHeight="1" x14ac:dyDescent="0.3">
      <c r="A72" s="1"/>
      <c r="B72" s="26"/>
      <c r="C72" s="43"/>
      <c r="D72" s="43"/>
      <c r="E72" s="43"/>
      <c r="F72" s="44"/>
      <c r="G72" s="44"/>
      <c r="H72" s="45"/>
      <c r="I72" s="45"/>
      <c r="J72" s="46"/>
      <c r="K72" s="46"/>
      <c r="L72" s="21"/>
    </row>
    <row r="73" spans="1:12" x14ac:dyDescent="0.3">
      <c r="H73" s="37"/>
    </row>
    <row r="74" spans="1:12" ht="16.5" customHeight="1" x14ac:dyDescent="0.3">
      <c r="H74" s="37"/>
    </row>
    <row r="75" spans="1:12" ht="21" x14ac:dyDescent="0.4">
      <c r="D75" s="229" t="s">
        <v>1712</v>
      </c>
      <c r="E75" s="230"/>
      <c r="F75" s="231"/>
      <c r="G75" s="231"/>
      <c r="H75" s="231"/>
      <c r="I75" s="232"/>
      <c r="J75" s="232"/>
      <c r="K75" s="233"/>
    </row>
    <row r="76" spans="1:12" ht="16.5" customHeight="1" x14ac:dyDescent="0.3">
      <c r="H76" s="37"/>
      <c r="K76" s="239" t="s">
        <v>1711</v>
      </c>
    </row>
    <row r="77" spans="1:12" ht="16.5" customHeight="1" x14ac:dyDescent="0.3">
      <c r="D77" s="193" t="s">
        <v>1717</v>
      </c>
      <c r="H77" s="37"/>
      <c r="K77" s="238">
        <f>J15+J37</f>
        <v>0</v>
      </c>
    </row>
    <row r="78" spans="1:12" ht="16.5" customHeight="1" x14ac:dyDescent="0.3">
      <c r="D78" s="193" t="s">
        <v>1718</v>
      </c>
      <c r="H78" s="37"/>
      <c r="K78" s="238">
        <f>J16+J38</f>
        <v>0</v>
      </c>
    </row>
    <row r="79" spans="1:12" ht="16.5" customHeight="1" x14ac:dyDescent="0.3">
      <c r="D79" s="193" t="s">
        <v>1719</v>
      </c>
      <c r="H79" s="37"/>
      <c r="K79" s="238">
        <f>J17+J39</f>
        <v>0</v>
      </c>
    </row>
    <row r="80" spans="1:12" ht="16.5" customHeight="1" x14ac:dyDescent="0.3">
      <c r="D80" s="193" t="s">
        <v>1720</v>
      </c>
      <c r="H80" s="37"/>
      <c r="K80" s="238">
        <f>-K21-K52</f>
        <v>0</v>
      </c>
    </row>
    <row r="81" spans="4:11" ht="15.6" x14ac:dyDescent="0.3">
      <c r="D81" s="193" t="s">
        <v>1721</v>
      </c>
      <c r="H81" s="37"/>
      <c r="K81" s="238">
        <f>-K22-K51</f>
        <v>0</v>
      </c>
    </row>
    <row r="82" spans="4:11" ht="16.5" customHeight="1" x14ac:dyDescent="0.3">
      <c r="D82" s="193" t="s">
        <v>1722</v>
      </c>
      <c r="H82" s="37"/>
      <c r="K82" s="238">
        <f>-K23-K45+J62+J67</f>
        <v>0</v>
      </c>
    </row>
    <row r="83" spans="4:11" ht="16.5" customHeight="1" x14ac:dyDescent="0.3">
      <c r="D83" s="193" t="s">
        <v>1880</v>
      </c>
      <c r="H83" s="37"/>
      <c r="K83" s="238">
        <f>-K68</f>
        <v>0</v>
      </c>
    </row>
    <row r="84" spans="4:11" ht="16.5" customHeight="1" x14ac:dyDescent="0.3">
      <c r="D84" s="193"/>
      <c r="H84" s="37"/>
    </row>
    <row r="85" spans="4:11" ht="16.5" customHeight="1" x14ac:dyDescent="0.3">
      <c r="H85" s="37"/>
    </row>
    <row r="86" spans="4:11" ht="16.5" customHeight="1" x14ac:dyDescent="0.3">
      <c r="H86" s="37"/>
    </row>
    <row r="87" spans="4:11" ht="16.5" customHeight="1" x14ac:dyDescent="0.3">
      <c r="H87" s="37"/>
    </row>
    <row r="88" spans="4:11" ht="16.5" customHeight="1" x14ac:dyDescent="0.3">
      <c r="H88" s="37"/>
    </row>
    <row r="89" spans="4:11" ht="16.5" customHeight="1" x14ac:dyDescent="0.3">
      <c r="H89" s="37"/>
    </row>
    <row r="90" spans="4:11" ht="16.5" customHeight="1" x14ac:dyDescent="0.3">
      <c r="H90" s="37"/>
    </row>
    <row r="91" spans="4:11" x14ac:dyDescent="0.3">
      <c r="H91" s="37"/>
    </row>
    <row r="92" spans="4:11" ht="16.5" customHeight="1" x14ac:dyDescent="0.3">
      <c r="H92" s="37"/>
    </row>
    <row r="93" spans="4:11" ht="16.5" customHeight="1" x14ac:dyDescent="0.3">
      <c r="H93" s="37"/>
    </row>
    <row r="94" spans="4:11" ht="16.5" customHeight="1" x14ac:dyDescent="0.3">
      <c r="H94" s="37"/>
    </row>
    <row r="95" spans="4:11" ht="16.5" customHeight="1" x14ac:dyDescent="0.3">
      <c r="H95" s="37"/>
    </row>
    <row r="96" spans="4:11" ht="16.5" customHeight="1" x14ac:dyDescent="0.3">
      <c r="H96" s="37"/>
    </row>
    <row r="97" spans="8:8" ht="16.5" customHeight="1" x14ac:dyDescent="0.3">
      <c r="H97" s="37"/>
    </row>
    <row r="98" spans="8:8" ht="16.5" customHeight="1" x14ac:dyDescent="0.3">
      <c r="H98" s="37"/>
    </row>
    <row r="99" spans="8:8" ht="16.5" customHeight="1" x14ac:dyDescent="0.3">
      <c r="H99" s="37"/>
    </row>
    <row r="100" spans="8:8" ht="16.5" customHeight="1" x14ac:dyDescent="0.3">
      <c r="H100" s="37"/>
    </row>
    <row r="101" spans="8:8" ht="16.5" customHeight="1" x14ac:dyDescent="0.3">
      <c r="H101" s="37"/>
    </row>
    <row r="102" spans="8:8" ht="16.5" customHeight="1" x14ac:dyDescent="0.3">
      <c r="H102" s="37"/>
    </row>
    <row r="103" spans="8:8" ht="16.5" customHeight="1" x14ac:dyDescent="0.3">
      <c r="H103" s="37"/>
    </row>
    <row r="104" spans="8:8" ht="16.5" customHeight="1" x14ac:dyDescent="0.3">
      <c r="H104" s="37"/>
    </row>
    <row r="105" spans="8:8" ht="16.5" customHeight="1" x14ac:dyDescent="0.3">
      <c r="H105" s="37"/>
    </row>
    <row r="106" spans="8:8" ht="16.5" customHeight="1" x14ac:dyDescent="0.3">
      <c r="H106" s="37"/>
    </row>
    <row r="107" spans="8:8" ht="16.5" customHeight="1" x14ac:dyDescent="0.3">
      <c r="H107" s="37"/>
    </row>
    <row r="108" spans="8:8" x14ac:dyDescent="0.3">
      <c r="H108" s="37"/>
    </row>
    <row r="109" spans="8:8" ht="16.5" customHeight="1" x14ac:dyDescent="0.3">
      <c r="H109" s="37"/>
    </row>
    <row r="110" spans="8:8" ht="16.5" customHeight="1" x14ac:dyDescent="0.3">
      <c r="H110" s="37"/>
    </row>
    <row r="111" spans="8:8" ht="16.5" customHeight="1" x14ac:dyDescent="0.3">
      <c r="H111" s="37"/>
    </row>
    <row r="112" spans="8:8" ht="16.5" customHeight="1" x14ac:dyDescent="0.3">
      <c r="H112" s="37"/>
    </row>
    <row r="113" spans="8:8" ht="16.5" customHeight="1" x14ac:dyDescent="0.3">
      <c r="H113" s="37"/>
    </row>
    <row r="114" spans="8:8" s="53" customFormat="1" ht="16.5" customHeight="1" x14ac:dyDescent="0.3"/>
    <row r="115" spans="8:8" ht="16.5" customHeight="1" x14ac:dyDescent="0.3">
      <c r="H115" s="37"/>
    </row>
    <row r="116" spans="8:8" ht="16.5" customHeight="1" x14ac:dyDescent="0.3">
      <c r="H116" s="37"/>
    </row>
    <row r="117" spans="8:8" ht="32.25" customHeight="1" x14ac:dyDescent="0.3">
      <c r="H117" s="37"/>
    </row>
    <row r="118" spans="8:8" ht="16.5" customHeight="1" x14ac:dyDescent="0.3">
      <c r="H118" s="37"/>
    </row>
    <row r="119" spans="8:8" ht="16.5" customHeight="1" x14ac:dyDescent="0.3">
      <c r="H119" s="37"/>
    </row>
    <row r="120" spans="8:8" ht="16.5" customHeight="1" x14ac:dyDescent="0.3">
      <c r="H120" s="37"/>
    </row>
    <row r="121" spans="8:8" ht="16.5" customHeight="1" x14ac:dyDescent="0.3">
      <c r="H121" s="37"/>
    </row>
    <row r="122" spans="8:8" ht="16.5" customHeight="1" x14ac:dyDescent="0.3">
      <c r="H122" s="37"/>
    </row>
    <row r="123" spans="8:8" ht="16.5" customHeight="1" x14ac:dyDescent="0.3">
      <c r="H123" s="37"/>
    </row>
    <row r="124" spans="8:8" ht="16.5" customHeight="1" x14ac:dyDescent="0.3">
      <c r="H124" s="37"/>
    </row>
    <row r="125" spans="8:8" ht="16.5" customHeight="1" x14ac:dyDescent="0.3">
      <c r="H125" s="37"/>
    </row>
    <row r="126" spans="8:8" ht="16.5" customHeight="1" x14ac:dyDescent="0.3">
      <c r="H126" s="37"/>
    </row>
    <row r="127" spans="8:8" ht="16.5" customHeight="1" x14ac:dyDescent="0.3">
      <c r="H127" s="37"/>
    </row>
    <row r="128" spans="8:8" ht="16.5" customHeight="1" x14ac:dyDescent="0.3">
      <c r="H128" s="37"/>
    </row>
    <row r="129" spans="8:8" ht="16.5" customHeight="1" x14ac:dyDescent="0.3">
      <c r="H129" s="37"/>
    </row>
    <row r="130" spans="8:8" ht="16.5" customHeight="1" x14ac:dyDescent="0.3">
      <c r="H130" s="37"/>
    </row>
    <row r="131" spans="8:8" ht="16.5" customHeight="1" x14ac:dyDescent="0.3">
      <c r="H131" s="37"/>
    </row>
    <row r="132" spans="8:8" ht="16.5" customHeight="1" x14ac:dyDescent="0.3">
      <c r="H132" s="37"/>
    </row>
    <row r="133" spans="8:8" ht="16.5" customHeight="1" x14ac:dyDescent="0.3">
      <c r="H133" s="37"/>
    </row>
    <row r="134" spans="8:8" ht="16.5" customHeight="1" x14ac:dyDescent="0.3">
      <c r="H134" s="37"/>
    </row>
    <row r="135" spans="8:8" ht="16.5" customHeight="1" x14ac:dyDescent="0.3">
      <c r="H135" s="37"/>
    </row>
    <row r="136" spans="8:8" ht="16.5" customHeight="1" x14ac:dyDescent="0.3">
      <c r="H136" s="37"/>
    </row>
    <row r="137" spans="8:8" ht="16.5" customHeight="1" x14ac:dyDescent="0.3">
      <c r="H137" s="37"/>
    </row>
    <row r="138" spans="8:8" ht="16.5" customHeight="1" x14ac:dyDescent="0.3">
      <c r="H138" s="37"/>
    </row>
    <row r="139" spans="8:8" ht="16.5" customHeight="1" x14ac:dyDescent="0.3">
      <c r="H139" s="37"/>
    </row>
    <row r="140" spans="8:8" ht="16.5" customHeight="1" x14ac:dyDescent="0.3">
      <c r="H140" s="37"/>
    </row>
    <row r="141" spans="8:8" ht="16.5" customHeight="1" x14ac:dyDescent="0.3">
      <c r="H141" s="37"/>
    </row>
    <row r="142" spans="8:8" ht="16.5" customHeight="1" x14ac:dyDescent="0.3">
      <c r="H142" s="37"/>
    </row>
    <row r="143" spans="8:8" ht="16.5" customHeight="1" x14ac:dyDescent="0.3">
      <c r="H143" s="37"/>
    </row>
    <row r="144" spans="8:8" ht="34.5" customHeight="1" x14ac:dyDescent="0.3">
      <c r="H144" s="37"/>
    </row>
    <row r="145" spans="8:8" ht="16.5" customHeight="1" x14ac:dyDescent="0.3">
      <c r="H145" s="37"/>
    </row>
    <row r="146" spans="8:8" ht="16.5" customHeight="1" x14ac:dyDescent="0.3">
      <c r="H146" s="37"/>
    </row>
    <row r="147" spans="8:8" ht="16.5" customHeight="1" x14ac:dyDescent="0.3">
      <c r="H147" s="37"/>
    </row>
    <row r="148" spans="8:8" s="53" customFormat="1" ht="16.5" customHeight="1" x14ac:dyDescent="0.3"/>
    <row r="149" spans="8:8" ht="16.5" customHeight="1" x14ac:dyDescent="0.3">
      <c r="H149" s="37"/>
    </row>
    <row r="150" spans="8:8" ht="16.5" customHeight="1" x14ac:dyDescent="0.3">
      <c r="H150" s="37"/>
    </row>
    <row r="151" spans="8:8" ht="32.25" customHeight="1" x14ac:dyDescent="0.3">
      <c r="H151" s="37"/>
    </row>
    <row r="152" spans="8:8" ht="16.5" customHeight="1" x14ac:dyDescent="0.3">
      <c r="H152" s="37"/>
    </row>
    <row r="153" spans="8:8" ht="16.5" customHeight="1" x14ac:dyDescent="0.3">
      <c r="H153" s="37"/>
    </row>
    <row r="154" spans="8:8" ht="16.5" customHeight="1" x14ac:dyDescent="0.3">
      <c r="H154" s="37"/>
    </row>
    <row r="155" spans="8:8" ht="16.5" customHeight="1" x14ac:dyDescent="0.3">
      <c r="H155" s="37"/>
    </row>
    <row r="156" spans="8:8" ht="16.5" customHeight="1" x14ac:dyDescent="0.3">
      <c r="H156" s="37"/>
    </row>
    <row r="157" spans="8:8" ht="16.5" customHeight="1" x14ac:dyDescent="0.3">
      <c r="H157" s="37"/>
    </row>
    <row r="158" spans="8:8" s="53" customFormat="1" ht="16.5" customHeight="1" x14ac:dyDescent="0.3"/>
    <row r="159" spans="8:8" ht="16.5" customHeight="1" x14ac:dyDescent="0.3">
      <c r="H159" s="37"/>
    </row>
    <row r="160" spans="8:8" ht="34.5" customHeight="1" x14ac:dyDescent="0.3">
      <c r="H160" s="37"/>
    </row>
    <row r="161" spans="8:8" ht="16.5" customHeight="1" x14ac:dyDescent="0.3">
      <c r="H161" s="37"/>
    </row>
    <row r="162" spans="8:8" ht="16.5" customHeight="1" x14ac:dyDescent="0.3">
      <c r="H162" s="37"/>
    </row>
    <row r="163" spans="8:8" ht="16.5" customHeight="1" x14ac:dyDescent="0.3">
      <c r="H163" s="37"/>
    </row>
    <row r="164" spans="8:8" ht="16.5" customHeight="1" x14ac:dyDescent="0.3">
      <c r="H164" s="37"/>
    </row>
    <row r="165" spans="8:8" ht="16.5" customHeight="1" x14ac:dyDescent="0.3">
      <c r="H165" s="37"/>
    </row>
    <row r="166" spans="8:8" ht="16.5" customHeight="1" x14ac:dyDescent="0.3">
      <c r="H166" s="37"/>
    </row>
    <row r="167" spans="8:8" ht="16.5" customHeight="1" x14ac:dyDescent="0.3">
      <c r="H167" s="37"/>
    </row>
    <row r="168" spans="8:8" ht="16.5" customHeight="1" x14ac:dyDescent="0.3">
      <c r="H168" s="37"/>
    </row>
    <row r="169" spans="8:8" ht="16.5" customHeight="1" x14ac:dyDescent="0.3">
      <c r="H169" s="37"/>
    </row>
  </sheetData>
  <sheetProtection algorithmName="SHA-512" hashValue="H9IpoFgQcUW2B+Tew2WILNq0K/sSKia8hqAPANvXHUaxIjWqyIre3JIKveI539mIGaymJIerhKuoLa0vIqatvQ==" saltValue="GT36hzkJGBmNn/fIDfbURQ==" spinCount="100000" sheet="1" objects="1" scenarios="1"/>
  <mergeCells count="19">
    <mergeCell ref="B69:I70"/>
    <mergeCell ref="P14:Q14"/>
    <mergeCell ref="M14:N14"/>
    <mergeCell ref="A3:E3"/>
    <mergeCell ref="A4:E4"/>
    <mergeCell ref="A5:E5"/>
    <mergeCell ref="F8:I8"/>
    <mergeCell ref="F9:I9"/>
    <mergeCell ref="A6:E6"/>
    <mergeCell ref="A7:E7"/>
    <mergeCell ref="A8:E8"/>
    <mergeCell ref="A9:E9"/>
    <mergeCell ref="F6:I6"/>
    <mergeCell ref="F7:I7"/>
    <mergeCell ref="A1:K1"/>
    <mergeCell ref="A2:K2"/>
    <mergeCell ref="F3:I3"/>
    <mergeCell ref="F4:I4"/>
    <mergeCell ref="F5:I5"/>
  </mergeCells>
  <dataValidations count="4">
    <dataValidation type="whole" operator="greaterThanOrEqual" allowBlank="1" showErrorMessage="1" errorTitle="Whole Numbers Only" error="Enter amounts as whole numbers only." promptTitle="Whole Numbers" prompt="Enter whole numbers only." sqref="N21:N25 J15:J19 J31 K32:K33 J37:J39 K40 J44 K45 K51:K52 J56:J57 K58 J62 K63 J67 K68 K20:K25 M15:M19 J50" xr:uid="{00000000-0002-0000-0C00-000000000000}">
      <formula1>0</formula1>
    </dataValidation>
    <dataValidation type="textLength" operator="lessThan" allowBlank="1" showInputMessage="1" showErrorMessage="1" sqref="A6" xr:uid="{00000000-0002-0000-0C00-000001000000}">
      <formula1>0</formula1>
    </dataValidation>
    <dataValidation operator="lessThan" allowBlank="1" showInputMessage="1" showErrorMessage="1" sqref="A7:A8 A3:A5" xr:uid="{00000000-0002-0000-0C00-000002000000}"/>
    <dataValidation type="textLength" operator="equal" allowBlank="1" showInputMessage="1" showErrorMessage="1" errorTitle="4-Digit Org Code" error="Enter the Org Code/BU as 4 digits." sqref="F5" xr:uid="{00000000-0002-0000-0C00-000003000000}">
      <formula1>4</formula1>
    </dataValidation>
  </dataValidations>
  <pageMargins left="0.5" right="0.5" top="0.75" bottom="0.75" header="0.3" footer="0.3"/>
  <pageSetup scale="77" fitToHeight="0" orientation="portrait" r:id="rId1"/>
  <headerFooter>
    <oddHeader xml:space="preserve">&amp;C&amp;"arial,Bold"&amp;14GASB 87 
Fund Consolidated Journal Entries </oddHeader>
    <oddFooter>&amp;L&amp;"arial,Regular"&amp;12State Controller's Office&amp;C&amp;"arial,Regular"&amp;12
Fund 0042 (Example)&amp;R&amp;"arial,Regular"&amp;12Page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4000000}">
          <x14:formula1>
            <xm:f>'Drop Down Menus'!$E$1:$E$3</xm:f>
          </x14:formula1>
          <xm:sqref>F8</xm:sqref>
        </x14:dataValidation>
        <x14:dataValidation type="list" allowBlank="1" showInputMessage="1" showErrorMessage="1" xr:uid="{00000000-0002-0000-0C00-000005000000}">
          <x14:formula1>
            <xm:f>'Drop Down Menus'!$B$1:$B$2</xm:f>
          </x14:formula1>
          <xm:sqref>F7</xm:sqref>
        </x14:dataValidation>
        <x14:dataValidation type="list" allowBlank="1" showInputMessage="1" showErrorMessage="1" xr:uid="{00000000-0002-0000-0C00-000006000000}">
          <x14:formula1>
            <xm:f>'Drop Down Menus'!$A$1:$A$101</xm:f>
          </x14:formula1>
          <xm:sqref>F3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198E0"/>
  </sheetPr>
  <dimension ref="B1:Q20"/>
  <sheetViews>
    <sheetView zoomScale="90" zoomScaleNormal="90" workbookViewId="0"/>
  </sheetViews>
  <sheetFormatPr defaultColWidth="9.109375" defaultRowHeight="18" x14ac:dyDescent="0.35"/>
  <cols>
    <col min="1" max="1" width="9.109375" style="63"/>
    <col min="2" max="3" width="3.6640625" style="63" customWidth="1"/>
    <col min="4" max="4" width="35.6640625" style="63" customWidth="1"/>
    <col min="5" max="5" width="3.6640625" style="63" customWidth="1"/>
    <col min="6" max="6" width="16.88671875" style="64" customWidth="1"/>
    <col min="7" max="7" width="3.6640625" style="63" customWidth="1"/>
    <col min="8" max="8" width="16.88671875" style="64" customWidth="1"/>
    <col min="9" max="9" width="3.6640625" style="63" customWidth="1"/>
    <col min="10" max="10" width="16.88671875" style="64" customWidth="1"/>
    <col min="11" max="11" width="3.6640625" style="63" customWidth="1"/>
    <col min="12" max="12" width="16.88671875" style="64" customWidth="1"/>
    <col min="13" max="13" width="3.6640625" style="63" customWidth="1"/>
    <col min="14" max="14" width="16.88671875" style="64" customWidth="1"/>
    <col min="15" max="15" width="3.6640625" style="63" customWidth="1"/>
    <col min="16" max="16" width="17.6640625" style="64" bestFit="1" customWidth="1"/>
    <col min="17" max="17" width="3.6640625" style="63" customWidth="1"/>
    <col min="18" max="16384" width="9.109375" style="63"/>
  </cols>
  <sheetData>
    <row r="1" spans="2:17" ht="18.600000000000001" thickBot="1" x14ac:dyDescent="0.4"/>
    <row r="2" spans="2:17" x14ac:dyDescent="0.35">
      <c r="B2" s="65"/>
      <c r="C2" s="66"/>
      <c r="D2" s="66"/>
      <c r="E2" s="66"/>
      <c r="F2" s="67"/>
      <c r="G2" s="66"/>
      <c r="H2" s="67"/>
      <c r="I2" s="66"/>
      <c r="J2" s="67"/>
      <c r="K2" s="66"/>
      <c r="L2" s="67"/>
      <c r="M2" s="66"/>
      <c r="N2" s="67"/>
      <c r="O2" s="66"/>
      <c r="P2" s="67"/>
      <c r="Q2" s="68"/>
    </row>
    <row r="3" spans="2:17" ht="20.399999999999999" x14ac:dyDescent="0.35">
      <c r="B3" s="69"/>
      <c r="D3" s="3"/>
      <c r="E3" s="3"/>
      <c r="F3" s="3"/>
      <c r="G3" s="3"/>
      <c r="H3" s="3"/>
      <c r="I3" s="3"/>
      <c r="J3" s="70" t="s">
        <v>14</v>
      </c>
      <c r="K3" s="3"/>
      <c r="L3" s="3"/>
      <c r="M3" s="3"/>
      <c r="N3" s="3"/>
      <c r="O3" s="3"/>
      <c r="P3" s="3"/>
      <c r="Q3" s="71"/>
    </row>
    <row r="4" spans="2:17" ht="20.399999999999999" x14ac:dyDescent="0.35">
      <c r="B4" s="69"/>
      <c r="D4" s="3"/>
      <c r="E4" s="3"/>
      <c r="F4" s="3"/>
      <c r="G4" s="3"/>
      <c r="H4" s="3"/>
      <c r="I4" s="3"/>
      <c r="J4" s="70" t="str">
        <f>CONCATENATE("FY ",'FP-Fund #### Journal Entries'!F3)</f>
        <v>FY 2022–2023</v>
      </c>
      <c r="K4" s="3"/>
      <c r="L4" s="3"/>
      <c r="M4" s="3"/>
      <c r="N4" s="3"/>
      <c r="O4" s="3"/>
      <c r="P4" s="3"/>
      <c r="Q4" s="71"/>
    </row>
    <row r="5" spans="2:17" ht="20.399999999999999" x14ac:dyDescent="0.35">
      <c r="B5" s="69"/>
      <c r="D5" s="3"/>
      <c r="E5" s="3"/>
      <c r="F5" s="3"/>
      <c r="G5" s="3"/>
      <c r="H5" s="3"/>
      <c r="I5" s="3"/>
      <c r="J5" s="102" t="str">
        <f>CONCATENATE("Business Unit ",'FP-Fund #### Journal Entries'!F5," - ",'FP-Fund #### Journal Entries'!F4)</f>
        <v xml:space="preserve">Business Unit  - </v>
      </c>
      <c r="K5" s="3"/>
      <c r="L5" s="3"/>
      <c r="M5" s="3"/>
      <c r="N5" s="3"/>
      <c r="O5" s="3"/>
      <c r="P5" s="3"/>
      <c r="Q5" s="71"/>
    </row>
    <row r="6" spans="2:17" x14ac:dyDescent="0.35">
      <c r="B6" s="69"/>
      <c r="Q6" s="71"/>
    </row>
    <row r="7" spans="2:17" ht="36.6" thickBot="1" x14ac:dyDescent="0.4">
      <c r="B7" s="69"/>
      <c r="F7" s="72" t="str">
        <f>CONCATENATE("Balance          July 1, ",MID(J4,4,4))</f>
        <v>Balance          July 1, 2022</v>
      </c>
      <c r="G7" s="73"/>
      <c r="H7" s="74" t="s">
        <v>15</v>
      </c>
      <c r="I7" s="73"/>
      <c r="J7" s="74" t="s">
        <v>16</v>
      </c>
      <c r="K7" s="73"/>
      <c r="L7" s="72" t="str">
        <f>CONCATENATE("Balance        June 30, ",RIGHT(J4,4))</f>
        <v>Balance        June 30, 2023</v>
      </c>
      <c r="M7" s="73"/>
      <c r="N7" s="72" t="s">
        <v>17</v>
      </c>
      <c r="O7" s="73"/>
      <c r="P7" s="72" t="s">
        <v>18</v>
      </c>
      <c r="Q7" s="71"/>
    </row>
    <row r="8" spans="2:17" x14ac:dyDescent="0.35">
      <c r="B8" s="69"/>
      <c r="F8" s="226" t="s">
        <v>1686</v>
      </c>
      <c r="G8" s="73"/>
      <c r="H8" s="226" t="s">
        <v>1688</v>
      </c>
      <c r="I8" s="73"/>
      <c r="J8" s="226" t="s">
        <v>1689</v>
      </c>
      <c r="K8" s="73"/>
      <c r="L8" s="225"/>
      <c r="M8" s="73"/>
      <c r="N8" s="226" t="s">
        <v>1687</v>
      </c>
      <c r="O8" s="73"/>
      <c r="P8" s="225"/>
      <c r="Q8" s="71"/>
    </row>
    <row r="9" spans="2:17" x14ac:dyDescent="0.35">
      <c r="B9" s="69"/>
      <c r="C9" s="73" t="s">
        <v>19</v>
      </c>
      <c r="Q9" s="71"/>
    </row>
    <row r="10" spans="2:17" ht="36.6" thickBot="1" x14ac:dyDescent="0.4">
      <c r="B10" s="69"/>
      <c r="D10" s="75" t="s">
        <v>21</v>
      </c>
      <c r="F10" s="104"/>
      <c r="G10" s="103"/>
      <c r="H10" s="104"/>
      <c r="I10" s="103"/>
      <c r="J10" s="104"/>
      <c r="K10" s="103"/>
      <c r="L10" s="103">
        <f>SUM(F10+H10-J10)</f>
        <v>0</v>
      </c>
      <c r="M10" s="103"/>
      <c r="N10" s="104"/>
      <c r="O10" s="103"/>
      <c r="P10" s="103">
        <f>L10-N10</f>
        <v>0</v>
      </c>
      <c r="Q10" s="71"/>
    </row>
    <row r="11" spans="2:17" ht="19.2" thickTop="1" thickBot="1" x14ac:dyDescent="0.4">
      <c r="B11" s="69"/>
      <c r="C11" s="73" t="s">
        <v>22</v>
      </c>
      <c r="F11" s="108">
        <f>SUM(F10:F10)</f>
        <v>0</v>
      </c>
      <c r="G11" s="103"/>
      <c r="H11" s="108">
        <f>SUM(H10:H10)</f>
        <v>0</v>
      </c>
      <c r="I11" s="103"/>
      <c r="J11" s="108">
        <f>SUM(J10:J10)</f>
        <v>0</v>
      </c>
      <c r="K11" s="103"/>
      <c r="L11" s="108">
        <f>SUM(L10:L10)</f>
        <v>0</v>
      </c>
      <c r="M11" s="103"/>
      <c r="N11" s="108">
        <f>SUM(N10:N10)</f>
        <v>0</v>
      </c>
      <c r="O11" s="103"/>
      <c r="P11" s="108">
        <f>SUM(P10:P10)</f>
        <v>0</v>
      </c>
      <c r="Q11" s="71"/>
    </row>
    <row r="12" spans="2:17" ht="18.600000000000001" thickTop="1" x14ac:dyDescent="0.35">
      <c r="B12" s="69"/>
      <c r="F12" s="103"/>
      <c r="G12" s="105"/>
      <c r="H12" s="103"/>
      <c r="I12" s="103"/>
      <c r="J12" s="103"/>
      <c r="K12" s="103"/>
      <c r="L12" s="103"/>
      <c r="M12" s="103"/>
      <c r="N12" s="103"/>
      <c r="O12" s="103"/>
      <c r="P12" s="103"/>
      <c r="Q12" s="71"/>
    </row>
    <row r="13" spans="2:17" x14ac:dyDescent="0.35">
      <c r="B13" s="69"/>
      <c r="C13" s="73" t="s">
        <v>144</v>
      </c>
      <c r="F13" s="103"/>
      <c r="G13" s="103"/>
      <c r="H13" s="103"/>
      <c r="I13" s="103"/>
      <c r="J13" s="103"/>
      <c r="K13" s="103"/>
      <c r="L13" s="103"/>
      <c r="M13" s="103"/>
      <c r="N13" s="103"/>
      <c r="O13" s="103"/>
      <c r="P13" s="103"/>
      <c r="Q13" s="71"/>
    </row>
    <row r="14" spans="2:17" ht="36.6" thickBot="1" x14ac:dyDescent="0.4">
      <c r="B14" s="69"/>
      <c r="D14" s="75" t="s">
        <v>21</v>
      </c>
      <c r="F14" s="104"/>
      <c r="G14" s="103"/>
      <c r="H14" s="104"/>
      <c r="I14" s="103"/>
      <c r="J14" s="104"/>
      <c r="K14" s="103"/>
      <c r="L14" s="103">
        <f>SUM(F14+H14-J14)</f>
        <v>0</v>
      </c>
      <c r="M14" s="103"/>
      <c r="N14" s="104"/>
      <c r="O14" s="103"/>
      <c r="P14" s="103">
        <f>L14-N14</f>
        <v>0</v>
      </c>
      <c r="Q14" s="71"/>
    </row>
    <row r="15" spans="2:17" ht="19.2" thickTop="1" thickBot="1" x14ac:dyDescent="0.4">
      <c r="B15" s="69"/>
      <c r="C15" s="73" t="s">
        <v>145</v>
      </c>
      <c r="F15" s="108">
        <f>SUM(F14:F14)</f>
        <v>0</v>
      </c>
      <c r="G15" s="103"/>
      <c r="H15" s="108">
        <f>SUM(H14:H14)</f>
        <v>0</v>
      </c>
      <c r="I15" s="103"/>
      <c r="J15" s="108">
        <f>SUM(J14:J14)</f>
        <v>0</v>
      </c>
      <c r="K15" s="103"/>
      <c r="L15" s="108">
        <f>SUM(L14:L14)</f>
        <v>0</v>
      </c>
      <c r="M15" s="103"/>
      <c r="N15" s="108">
        <f>SUM(N14:N14)</f>
        <v>0</v>
      </c>
      <c r="O15" s="103"/>
      <c r="P15" s="108">
        <f>SUM(P14:P14)</f>
        <v>0</v>
      </c>
      <c r="Q15" s="71"/>
    </row>
    <row r="16" spans="2:17" ht="18.600000000000001" thickTop="1" x14ac:dyDescent="0.35">
      <c r="B16" s="69"/>
      <c r="C16" s="73"/>
      <c r="F16" s="106"/>
      <c r="G16" s="103"/>
      <c r="H16" s="106"/>
      <c r="I16" s="103"/>
      <c r="J16" s="106"/>
      <c r="K16" s="103"/>
      <c r="L16" s="106"/>
      <c r="M16" s="103"/>
      <c r="N16" s="106"/>
      <c r="O16" s="103"/>
      <c r="P16" s="106"/>
      <c r="Q16" s="71"/>
    </row>
    <row r="17" spans="2:17" x14ac:dyDescent="0.35">
      <c r="B17" s="69"/>
      <c r="C17" s="73" t="s">
        <v>146</v>
      </c>
      <c r="F17" s="103"/>
      <c r="G17" s="103"/>
      <c r="H17" s="103"/>
      <c r="I17" s="103"/>
      <c r="J17" s="103"/>
      <c r="K17" s="103"/>
      <c r="L17" s="103"/>
      <c r="M17" s="103"/>
      <c r="N17" s="103"/>
      <c r="O17" s="103"/>
      <c r="P17" s="103"/>
      <c r="Q17" s="71"/>
    </row>
    <row r="18" spans="2:17" ht="36.6" thickBot="1" x14ac:dyDescent="0.4">
      <c r="B18" s="69"/>
      <c r="D18" s="75" t="s">
        <v>21</v>
      </c>
      <c r="F18" s="104"/>
      <c r="G18" s="103"/>
      <c r="H18" s="104"/>
      <c r="I18" s="103"/>
      <c r="J18" s="104"/>
      <c r="K18" s="103"/>
      <c r="L18" s="103">
        <f>SUM(F18+H18-J18)</f>
        <v>0</v>
      </c>
      <c r="M18" s="103"/>
      <c r="N18" s="104"/>
      <c r="O18" s="103"/>
      <c r="P18" s="103">
        <f>L18-N18</f>
        <v>0</v>
      </c>
      <c r="Q18" s="71"/>
    </row>
    <row r="19" spans="2:17" ht="19.2" thickTop="1" thickBot="1" x14ac:dyDescent="0.4">
      <c r="B19" s="69"/>
      <c r="C19" s="73" t="s">
        <v>147</v>
      </c>
      <c r="F19" s="108">
        <f>SUM(F18:F18)</f>
        <v>0</v>
      </c>
      <c r="G19" s="103"/>
      <c r="H19" s="108">
        <f>SUM(H18:H18)</f>
        <v>0</v>
      </c>
      <c r="I19" s="103"/>
      <c r="J19" s="108">
        <f>SUM(J18:J18)</f>
        <v>0</v>
      </c>
      <c r="K19" s="103"/>
      <c r="L19" s="108">
        <f>SUM(L18:L18)</f>
        <v>0</v>
      </c>
      <c r="M19" s="103"/>
      <c r="N19" s="108">
        <f>SUM(N18:N18)</f>
        <v>0</v>
      </c>
      <c r="O19" s="103"/>
      <c r="P19" s="108">
        <f>SUM(P18:P18)</f>
        <v>0</v>
      </c>
      <c r="Q19" s="71"/>
    </row>
    <row r="20" spans="2:17" ht="19.2" thickTop="1" thickBot="1" x14ac:dyDescent="0.4">
      <c r="B20" s="76"/>
      <c r="C20" s="77"/>
      <c r="D20" s="77"/>
      <c r="E20" s="77"/>
      <c r="F20" s="78"/>
      <c r="G20" s="77"/>
      <c r="H20" s="78"/>
      <c r="I20" s="77"/>
      <c r="J20" s="78"/>
      <c r="K20" s="77"/>
      <c r="L20" s="78"/>
      <c r="M20" s="77"/>
      <c r="N20" s="78"/>
      <c r="O20" s="77"/>
      <c r="P20" s="78"/>
      <c r="Q20" s="79"/>
    </row>
  </sheetData>
  <sheetProtection algorithmName="SHA-512" hashValue="89ypz74CLTYF9GFAgkOpzz2hwHH1vkzIOblHDBCNlfk361hr+zlP0JnAJQWdsU098fv+l3hCTXuS0nhi2SVMjg==" saltValue="+sABU+f1KdWy1HMioldf0Q==" spinCount="100000" sheet="1" objects="1" scenarios="1"/>
  <dataValidations count="1">
    <dataValidation type="whole" operator="greaterThanOrEqual" allowBlank="1" showErrorMessage="1" errorTitle="Invalid Entry" error="Do not enter any negative values._x000a_Only enter whole numbers." sqref="N10 J10 H10 F10 N14 J14 H14 F14 N18 J18 H18 F18" xr:uid="{00000000-0002-0000-0D00-000000000000}">
      <formula1>0</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54"/>
  <sheetViews>
    <sheetView workbookViewId="0">
      <selection activeCell="H10" sqref="H10"/>
    </sheetView>
  </sheetViews>
  <sheetFormatPr defaultColWidth="8.88671875" defaultRowHeight="14.4" x14ac:dyDescent="0.3"/>
  <cols>
    <col min="1" max="1" width="7.33203125" bestFit="1" customWidth="1"/>
    <col min="2" max="2" width="34.88671875" bestFit="1" customWidth="1"/>
    <col min="3" max="3" width="5.33203125" bestFit="1" customWidth="1"/>
    <col min="4" max="4" width="33.44140625" bestFit="1" customWidth="1"/>
    <col min="5" max="5" width="8.6640625" customWidth="1"/>
    <col min="6" max="9" width="5.33203125" bestFit="1" customWidth="1"/>
    <col min="10" max="10" width="12.33203125" bestFit="1" customWidth="1"/>
    <col min="11" max="11" width="10.5546875" bestFit="1" customWidth="1"/>
  </cols>
  <sheetData>
    <row r="1" spans="1:11" x14ac:dyDescent="0.3">
      <c r="A1" s="159" t="s">
        <v>220</v>
      </c>
      <c r="B1" s="159" t="s">
        <v>221</v>
      </c>
      <c r="C1" s="159" t="s">
        <v>222</v>
      </c>
      <c r="D1" s="159" t="s">
        <v>223</v>
      </c>
      <c r="E1" s="159" t="s">
        <v>224</v>
      </c>
      <c r="F1" s="159" t="s">
        <v>225</v>
      </c>
      <c r="G1" s="159" t="s">
        <v>226</v>
      </c>
      <c r="H1" s="159" t="s">
        <v>227</v>
      </c>
      <c r="I1" s="159" t="s">
        <v>228</v>
      </c>
      <c r="J1" s="159" t="s">
        <v>229</v>
      </c>
      <c r="K1" s="159" t="s">
        <v>230</v>
      </c>
    </row>
    <row r="2" spans="1:11" x14ac:dyDescent="0.3">
      <c r="A2" s="160" t="s">
        <v>231</v>
      </c>
      <c r="B2" s="160" t="s">
        <v>232</v>
      </c>
      <c r="C2" s="160" t="s">
        <v>233</v>
      </c>
      <c r="D2" s="160" t="s">
        <v>232</v>
      </c>
      <c r="E2" s="160" t="s">
        <v>234</v>
      </c>
      <c r="F2" s="160" t="s">
        <v>235</v>
      </c>
      <c r="G2" s="160" t="s">
        <v>236</v>
      </c>
      <c r="H2" s="160" t="s">
        <v>231</v>
      </c>
      <c r="I2" s="160" t="s">
        <v>231</v>
      </c>
      <c r="J2" s="160" t="s">
        <v>237</v>
      </c>
      <c r="K2" s="160" t="s">
        <v>238</v>
      </c>
    </row>
    <row r="3" spans="1:11" x14ac:dyDescent="0.3">
      <c r="A3" s="160" t="s">
        <v>239</v>
      </c>
      <c r="B3" s="160" t="s">
        <v>240</v>
      </c>
      <c r="C3" s="160" t="s">
        <v>241</v>
      </c>
      <c r="D3" s="160" t="s">
        <v>242</v>
      </c>
      <c r="E3" s="160" t="s">
        <v>234</v>
      </c>
      <c r="F3" s="160" t="s">
        <v>231</v>
      </c>
      <c r="G3" s="160" t="s">
        <v>231</v>
      </c>
      <c r="H3" s="160" t="s">
        <v>231</v>
      </c>
      <c r="I3" s="160" t="s">
        <v>231</v>
      </c>
      <c r="J3" s="160" t="s">
        <v>243</v>
      </c>
      <c r="K3" s="160" t="s">
        <v>238</v>
      </c>
    </row>
    <row r="4" spans="1:11" x14ac:dyDescent="0.3">
      <c r="A4" s="160" t="s">
        <v>244</v>
      </c>
      <c r="B4" s="160" t="s">
        <v>245</v>
      </c>
      <c r="C4" s="160" t="s">
        <v>241</v>
      </c>
      <c r="D4" s="160" t="s">
        <v>242</v>
      </c>
      <c r="E4" s="160" t="s">
        <v>234</v>
      </c>
      <c r="F4" s="160" t="s">
        <v>231</v>
      </c>
      <c r="G4" s="160" t="s">
        <v>231</v>
      </c>
      <c r="H4" s="160" t="s">
        <v>231</v>
      </c>
      <c r="I4" s="160" t="s">
        <v>231</v>
      </c>
      <c r="J4" s="160" t="s">
        <v>246</v>
      </c>
      <c r="K4" s="160" t="s">
        <v>238</v>
      </c>
    </row>
    <row r="5" spans="1:11" x14ac:dyDescent="0.3">
      <c r="A5" s="160" t="s">
        <v>247</v>
      </c>
      <c r="B5" s="160" t="s">
        <v>248</v>
      </c>
      <c r="C5" s="160" t="s">
        <v>241</v>
      </c>
      <c r="D5" s="160" t="s">
        <v>242</v>
      </c>
      <c r="E5" s="160" t="s">
        <v>234</v>
      </c>
      <c r="F5" s="160" t="s">
        <v>231</v>
      </c>
      <c r="G5" s="160" t="s">
        <v>231</v>
      </c>
      <c r="H5" s="160" t="s">
        <v>231</v>
      </c>
      <c r="I5" s="160" t="s">
        <v>231</v>
      </c>
      <c r="J5" s="160" t="s">
        <v>246</v>
      </c>
      <c r="K5" s="160" t="s">
        <v>238</v>
      </c>
    </row>
    <row r="6" spans="1:11" x14ac:dyDescent="0.3">
      <c r="A6" s="160" t="s">
        <v>249</v>
      </c>
      <c r="B6" s="160" t="s">
        <v>250</v>
      </c>
      <c r="C6" s="160" t="s">
        <v>241</v>
      </c>
      <c r="D6" s="160" t="s">
        <v>242</v>
      </c>
      <c r="E6" s="160" t="s">
        <v>234</v>
      </c>
      <c r="F6" s="160" t="s">
        <v>231</v>
      </c>
      <c r="G6" s="160" t="s">
        <v>231</v>
      </c>
      <c r="H6" s="160" t="s">
        <v>231</v>
      </c>
      <c r="I6" s="160" t="s">
        <v>231</v>
      </c>
      <c r="J6" s="160" t="s">
        <v>246</v>
      </c>
      <c r="K6" s="160" t="s">
        <v>238</v>
      </c>
    </row>
    <row r="7" spans="1:11" x14ac:dyDescent="0.3">
      <c r="A7" s="160" t="s">
        <v>251</v>
      </c>
      <c r="B7" s="160" t="s">
        <v>252</v>
      </c>
      <c r="C7" s="160" t="s">
        <v>241</v>
      </c>
      <c r="D7" s="160" t="s">
        <v>242</v>
      </c>
      <c r="E7" s="160" t="s">
        <v>234</v>
      </c>
      <c r="F7" s="160" t="s">
        <v>231</v>
      </c>
      <c r="G7" s="160" t="s">
        <v>231</v>
      </c>
      <c r="H7" s="160" t="s">
        <v>231</v>
      </c>
      <c r="I7" s="160" t="s">
        <v>231</v>
      </c>
      <c r="J7" s="160" t="s">
        <v>253</v>
      </c>
      <c r="K7" s="160" t="s">
        <v>238</v>
      </c>
    </row>
    <row r="8" spans="1:11" x14ac:dyDescent="0.3">
      <c r="A8" s="160" t="s">
        <v>254</v>
      </c>
      <c r="B8" s="160" t="s">
        <v>255</v>
      </c>
      <c r="C8" s="160" t="s">
        <v>241</v>
      </c>
      <c r="D8" s="160" t="s">
        <v>242</v>
      </c>
      <c r="E8" s="160" t="s">
        <v>234</v>
      </c>
      <c r="F8" s="160" t="s">
        <v>231</v>
      </c>
      <c r="G8" s="160" t="s">
        <v>231</v>
      </c>
      <c r="H8" s="160" t="s">
        <v>231</v>
      </c>
      <c r="I8" s="160" t="s">
        <v>231</v>
      </c>
      <c r="J8" s="160" t="s">
        <v>253</v>
      </c>
      <c r="K8" s="160" t="s">
        <v>238</v>
      </c>
    </row>
    <row r="9" spans="1:11" x14ac:dyDescent="0.3">
      <c r="A9" s="160" t="s">
        <v>256</v>
      </c>
      <c r="B9" s="160" t="s">
        <v>257</v>
      </c>
      <c r="C9" s="160" t="s">
        <v>241</v>
      </c>
      <c r="D9" s="160" t="s">
        <v>242</v>
      </c>
      <c r="E9" s="160" t="s">
        <v>234</v>
      </c>
      <c r="F9" s="160" t="s">
        <v>231</v>
      </c>
      <c r="G9" s="160" t="s">
        <v>231</v>
      </c>
      <c r="H9" s="160" t="s">
        <v>231</v>
      </c>
      <c r="I9" s="160" t="s">
        <v>231</v>
      </c>
      <c r="J9" s="160" t="s">
        <v>253</v>
      </c>
      <c r="K9" s="160" t="s">
        <v>238</v>
      </c>
    </row>
    <row r="10" spans="1:11" x14ac:dyDescent="0.3">
      <c r="A10" s="160" t="s">
        <v>258</v>
      </c>
      <c r="B10" s="160" t="s">
        <v>259</v>
      </c>
      <c r="C10" s="160" t="s">
        <v>241</v>
      </c>
      <c r="D10" s="160" t="s">
        <v>242</v>
      </c>
      <c r="E10" s="160" t="s">
        <v>234</v>
      </c>
      <c r="F10" s="160" t="s">
        <v>231</v>
      </c>
      <c r="G10" s="160" t="s">
        <v>231</v>
      </c>
      <c r="H10" s="160" t="s">
        <v>231</v>
      </c>
      <c r="I10" s="160" t="s">
        <v>231</v>
      </c>
      <c r="J10" s="160" t="s">
        <v>243</v>
      </c>
      <c r="K10" s="160" t="s">
        <v>238</v>
      </c>
    </row>
    <row r="11" spans="1:11" x14ac:dyDescent="0.3">
      <c r="A11" s="160" t="s">
        <v>260</v>
      </c>
      <c r="B11" s="160" t="s">
        <v>261</v>
      </c>
      <c r="C11" s="160" t="s">
        <v>241</v>
      </c>
      <c r="D11" s="160" t="s">
        <v>242</v>
      </c>
      <c r="E11" s="160" t="s">
        <v>234</v>
      </c>
      <c r="F11" s="160" t="s">
        <v>231</v>
      </c>
      <c r="G11" s="160" t="s">
        <v>231</v>
      </c>
      <c r="H11" s="160" t="s">
        <v>231</v>
      </c>
      <c r="I11" s="160" t="s">
        <v>231</v>
      </c>
      <c r="J11" s="160" t="s">
        <v>246</v>
      </c>
      <c r="K11" s="160" t="s">
        <v>238</v>
      </c>
    </row>
    <row r="12" spans="1:11" x14ac:dyDescent="0.3">
      <c r="A12" s="160" t="s">
        <v>262</v>
      </c>
      <c r="B12" s="160" t="s">
        <v>263</v>
      </c>
      <c r="C12" s="160" t="s">
        <v>241</v>
      </c>
      <c r="D12" s="160" t="s">
        <v>242</v>
      </c>
      <c r="E12" s="160" t="s">
        <v>234</v>
      </c>
      <c r="F12" s="160" t="s">
        <v>231</v>
      </c>
      <c r="G12" s="160" t="s">
        <v>231</v>
      </c>
      <c r="H12" s="160" t="s">
        <v>231</v>
      </c>
      <c r="I12" s="160" t="s">
        <v>231</v>
      </c>
      <c r="J12" s="160" t="s">
        <v>237</v>
      </c>
      <c r="K12" s="160" t="s">
        <v>238</v>
      </c>
    </row>
    <row r="13" spans="1:11" x14ac:dyDescent="0.3">
      <c r="A13" s="160" t="s">
        <v>264</v>
      </c>
      <c r="B13" s="160" t="s">
        <v>265</v>
      </c>
      <c r="C13" s="160" t="s">
        <v>241</v>
      </c>
      <c r="D13" s="160" t="s">
        <v>242</v>
      </c>
      <c r="E13" s="160" t="s">
        <v>234</v>
      </c>
      <c r="F13" s="160" t="s">
        <v>231</v>
      </c>
      <c r="G13" s="160" t="s">
        <v>231</v>
      </c>
      <c r="H13" s="160" t="s">
        <v>231</v>
      </c>
      <c r="I13" s="160" t="s">
        <v>231</v>
      </c>
      <c r="J13" s="160" t="s">
        <v>246</v>
      </c>
      <c r="K13" s="160" t="s">
        <v>266</v>
      </c>
    </row>
    <row r="14" spans="1:11" x14ac:dyDescent="0.3">
      <c r="A14" s="160" t="s">
        <v>267</v>
      </c>
      <c r="B14" s="160" t="s">
        <v>268</v>
      </c>
      <c r="C14" s="160" t="s">
        <v>241</v>
      </c>
      <c r="D14" s="160" t="s">
        <v>242</v>
      </c>
      <c r="E14" s="160" t="s">
        <v>234</v>
      </c>
      <c r="F14" s="160" t="s">
        <v>231</v>
      </c>
      <c r="G14" s="160" t="s">
        <v>231</v>
      </c>
      <c r="H14" s="160" t="s">
        <v>231</v>
      </c>
      <c r="I14" s="160" t="s">
        <v>231</v>
      </c>
      <c r="J14" s="160" t="s">
        <v>246</v>
      </c>
      <c r="K14" s="160" t="s">
        <v>266</v>
      </c>
    </row>
    <row r="15" spans="1:11" x14ac:dyDescent="0.3">
      <c r="A15" s="160" t="s">
        <v>269</v>
      </c>
      <c r="B15" s="160" t="s">
        <v>270</v>
      </c>
      <c r="C15" s="160" t="s">
        <v>241</v>
      </c>
      <c r="D15" s="160" t="s">
        <v>242</v>
      </c>
      <c r="E15" s="160" t="s">
        <v>234</v>
      </c>
      <c r="F15" s="160" t="s">
        <v>231</v>
      </c>
      <c r="G15" s="160" t="s">
        <v>231</v>
      </c>
      <c r="H15" s="160" t="s">
        <v>231</v>
      </c>
      <c r="I15" s="160" t="s">
        <v>231</v>
      </c>
      <c r="J15" s="160" t="s">
        <v>246</v>
      </c>
      <c r="K15" s="160" t="s">
        <v>238</v>
      </c>
    </row>
    <row r="16" spans="1:11" x14ac:dyDescent="0.3">
      <c r="A16" s="160" t="s">
        <v>271</v>
      </c>
      <c r="B16" s="160" t="s">
        <v>272</v>
      </c>
      <c r="C16" s="160" t="s">
        <v>241</v>
      </c>
      <c r="D16" s="160" t="s">
        <v>242</v>
      </c>
      <c r="E16" s="160" t="s">
        <v>234</v>
      </c>
      <c r="F16" s="160" t="s">
        <v>231</v>
      </c>
      <c r="G16" s="160" t="s">
        <v>231</v>
      </c>
      <c r="H16" s="160" t="s">
        <v>231</v>
      </c>
      <c r="I16" s="160" t="s">
        <v>231</v>
      </c>
      <c r="J16" s="160" t="s">
        <v>273</v>
      </c>
      <c r="K16" s="160" t="s">
        <v>238</v>
      </c>
    </row>
    <row r="17" spans="1:11" x14ac:dyDescent="0.3">
      <c r="A17" s="160" t="s">
        <v>274</v>
      </c>
      <c r="B17" s="160" t="s">
        <v>275</v>
      </c>
      <c r="C17" s="160" t="s">
        <v>241</v>
      </c>
      <c r="D17" s="160" t="s">
        <v>242</v>
      </c>
      <c r="E17" s="160" t="s">
        <v>234</v>
      </c>
      <c r="F17" s="160" t="s">
        <v>231</v>
      </c>
      <c r="G17" s="160" t="s">
        <v>231</v>
      </c>
      <c r="H17" s="160" t="s">
        <v>231</v>
      </c>
      <c r="I17" s="160" t="s">
        <v>231</v>
      </c>
      <c r="J17" s="160" t="s">
        <v>237</v>
      </c>
      <c r="K17" s="160" t="s">
        <v>238</v>
      </c>
    </row>
    <row r="18" spans="1:11" x14ac:dyDescent="0.3">
      <c r="A18" s="160" t="s">
        <v>276</v>
      </c>
      <c r="B18" s="160" t="s">
        <v>277</v>
      </c>
      <c r="C18" s="160" t="s">
        <v>241</v>
      </c>
      <c r="D18" s="160" t="s">
        <v>242</v>
      </c>
      <c r="E18" s="160" t="s">
        <v>234</v>
      </c>
      <c r="F18" s="160" t="s">
        <v>231</v>
      </c>
      <c r="G18" s="160" t="s">
        <v>231</v>
      </c>
      <c r="H18" s="160" t="s">
        <v>231</v>
      </c>
      <c r="I18" s="160" t="s">
        <v>231</v>
      </c>
      <c r="J18" s="160" t="s">
        <v>237</v>
      </c>
      <c r="K18" s="160" t="s">
        <v>238</v>
      </c>
    </row>
    <row r="19" spans="1:11" x14ac:dyDescent="0.3">
      <c r="A19" s="160" t="s">
        <v>278</v>
      </c>
      <c r="B19" s="160" t="s">
        <v>279</v>
      </c>
      <c r="C19" s="160" t="s">
        <v>241</v>
      </c>
      <c r="D19" s="160" t="s">
        <v>242</v>
      </c>
      <c r="E19" s="160" t="s">
        <v>234</v>
      </c>
      <c r="F19" s="160" t="s">
        <v>231</v>
      </c>
      <c r="G19" s="160" t="s">
        <v>231</v>
      </c>
      <c r="H19" s="160" t="s">
        <v>231</v>
      </c>
      <c r="I19" s="160" t="s">
        <v>231</v>
      </c>
      <c r="J19" s="160" t="s">
        <v>237</v>
      </c>
      <c r="K19" s="160" t="s">
        <v>238</v>
      </c>
    </row>
    <row r="20" spans="1:11" x14ac:dyDescent="0.3">
      <c r="A20" s="160" t="s">
        <v>280</v>
      </c>
      <c r="B20" s="160" t="s">
        <v>281</v>
      </c>
      <c r="C20" s="160" t="s">
        <v>241</v>
      </c>
      <c r="D20" s="160" t="s">
        <v>242</v>
      </c>
      <c r="E20" s="160" t="s">
        <v>234</v>
      </c>
      <c r="F20" s="160" t="s">
        <v>231</v>
      </c>
      <c r="G20" s="160" t="s">
        <v>231</v>
      </c>
      <c r="H20" s="160" t="s">
        <v>231</v>
      </c>
      <c r="I20" s="160" t="s">
        <v>231</v>
      </c>
      <c r="J20" s="160" t="s">
        <v>243</v>
      </c>
      <c r="K20" s="160" t="s">
        <v>238</v>
      </c>
    </row>
    <row r="21" spans="1:11" x14ac:dyDescent="0.3">
      <c r="A21" s="160" t="s">
        <v>282</v>
      </c>
      <c r="B21" s="160" t="s">
        <v>283</v>
      </c>
      <c r="C21" s="160" t="s">
        <v>241</v>
      </c>
      <c r="D21" s="160" t="s">
        <v>242</v>
      </c>
      <c r="E21" s="160" t="s">
        <v>234</v>
      </c>
      <c r="F21" s="160" t="s">
        <v>231</v>
      </c>
      <c r="G21" s="160" t="s">
        <v>231</v>
      </c>
      <c r="H21" s="160" t="s">
        <v>231</v>
      </c>
      <c r="I21" s="160" t="s">
        <v>231</v>
      </c>
      <c r="J21" s="160" t="s">
        <v>284</v>
      </c>
      <c r="K21" s="160" t="s">
        <v>238</v>
      </c>
    </row>
    <row r="22" spans="1:11" x14ac:dyDescent="0.3">
      <c r="A22" s="160" t="s">
        <v>285</v>
      </c>
      <c r="B22" s="160" t="s">
        <v>286</v>
      </c>
      <c r="C22" s="160" t="s">
        <v>241</v>
      </c>
      <c r="D22" s="160" t="s">
        <v>242</v>
      </c>
      <c r="E22" s="160" t="s">
        <v>234</v>
      </c>
      <c r="F22" s="160" t="s">
        <v>231</v>
      </c>
      <c r="G22" s="160" t="s">
        <v>231</v>
      </c>
      <c r="H22" s="160" t="s">
        <v>231</v>
      </c>
      <c r="I22" s="160" t="s">
        <v>231</v>
      </c>
      <c r="J22" s="160" t="s">
        <v>287</v>
      </c>
      <c r="K22" s="160" t="s">
        <v>238</v>
      </c>
    </row>
    <row r="23" spans="1:11" x14ac:dyDescent="0.3">
      <c r="A23" s="160" t="s">
        <v>288</v>
      </c>
      <c r="B23" s="160" t="s">
        <v>289</v>
      </c>
      <c r="C23" s="160" t="s">
        <v>241</v>
      </c>
      <c r="D23" s="160" t="s">
        <v>242</v>
      </c>
      <c r="E23" s="160" t="s">
        <v>234</v>
      </c>
      <c r="F23" s="160" t="s">
        <v>231</v>
      </c>
      <c r="G23" s="160" t="s">
        <v>231</v>
      </c>
      <c r="H23" s="160" t="s">
        <v>231</v>
      </c>
      <c r="I23" s="160" t="s">
        <v>231</v>
      </c>
      <c r="J23" s="160" t="s">
        <v>237</v>
      </c>
      <c r="K23" s="160" t="s">
        <v>238</v>
      </c>
    </row>
    <row r="24" spans="1:11" x14ac:dyDescent="0.3">
      <c r="A24" s="160" t="s">
        <v>290</v>
      </c>
      <c r="B24" s="160" t="s">
        <v>291</v>
      </c>
      <c r="C24" s="160" t="s">
        <v>241</v>
      </c>
      <c r="D24" s="160" t="s">
        <v>242</v>
      </c>
      <c r="E24" s="160" t="s">
        <v>234</v>
      </c>
      <c r="F24" s="160" t="s">
        <v>231</v>
      </c>
      <c r="G24" s="160" t="s">
        <v>231</v>
      </c>
      <c r="H24" s="160" t="s">
        <v>231</v>
      </c>
      <c r="I24" s="160" t="s">
        <v>231</v>
      </c>
      <c r="J24" s="160" t="s">
        <v>243</v>
      </c>
      <c r="K24" s="160" t="s">
        <v>238</v>
      </c>
    </row>
    <row r="25" spans="1:11" x14ac:dyDescent="0.3">
      <c r="A25" s="160" t="s">
        <v>292</v>
      </c>
      <c r="B25" s="160" t="s">
        <v>293</v>
      </c>
      <c r="C25" s="160" t="s">
        <v>241</v>
      </c>
      <c r="D25" s="160" t="s">
        <v>242</v>
      </c>
      <c r="E25" s="160" t="s">
        <v>234</v>
      </c>
      <c r="F25" s="160" t="s">
        <v>231</v>
      </c>
      <c r="G25" s="160" t="s">
        <v>231</v>
      </c>
      <c r="H25" s="160" t="s">
        <v>231</v>
      </c>
      <c r="I25" s="160" t="s">
        <v>231</v>
      </c>
      <c r="J25" s="160" t="s">
        <v>237</v>
      </c>
      <c r="K25" s="160" t="s">
        <v>238</v>
      </c>
    </row>
    <row r="26" spans="1:11" x14ac:dyDescent="0.3">
      <c r="A26" s="160" t="s">
        <v>294</v>
      </c>
      <c r="B26" s="160" t="s">
        <v>295</v>
      </c>
      <c r="C26" s="160" t="s">
        <v>241</v>
      </c>
      <c r="D26" s="160" t="s">
        <v>242</v>
      </c>
      <c r="E26" s="160" t="s">
        <v>234</v>
      </c>
      <c r="F26" s="160" t="s">
        <v>231</v>
      </c>
      <c r="G26" s="160" t="s">
        <v>231</v>
      </c>
      <c r="H26" s="160" t="s">
        <v>231</v>
      </c>
      <c r="I26" s="160" t="s">
        <v>231</v>
      </c>
      <c r="J26" s="160" t="s">
        <v>243</v>
      </c>
      <c r="K26" s="160" t="s">
        <v>238</v>
      </c>
    </row>
    <row r="27" spans="1:11" x14ac:dyDescent="0.3">
      <c r="A27" s="160" t="s">
        <v>296</v>
      </c>
      <c r="B27" s="160" t="s">
        <v>297</v>
      </c>
      <c r="C27" s="160" t="s">
        <v>241</v>
      </c>
      <c r="D27" s="160" t="s">
        <v>242</v>
      </c>
      <c r="E27" s="160" t="s">
        <v>234</v>
      </c>
      <c r="F27" s="160" t="s">
        <v>231</v>
      </c>
      <c r="G27" s="160" t="s">
        <v>231</v>
      </c>
      <c r="H27" s="160" t="s">
        <v>231</v>
      </c>
      <c r="I27" s="160" t="s">
        <v>231</v>
      </c>
      <c r="J27" s="160" t="s">
        <v>237</v>
      </c>
      <c r="K27" s="160" t="s">
        <v>238</v>
      </c>
    </row>
    <row r="28" spans="1:11" x14ac:dyDescent="0.3">
      <c r="A28" s="160" t="s">
        <v>298</v>
      </c>
      <c r="B28" s="160" t="s">
        <v>299</v>
      </c>
      <c r="C28" s="160" t="s">
        <v>241</v>
      </c>
      <c r="D28" s="160" t="s">
        <v>242</v>
      </c>
      <c r="E28" s="160" t="s">
        <v>234</v>
      </c>
      <c r="F28" s="160" t="s">
        <v>231</v>
      </c>
      <c r="G28" s="160" t="s">
        <v>231</v>
      </c>
      <c r="H28" s="160" t="s">
        <v>231</v>
      </c>
      <c r="I28" s="160" t="s">
        <v>231</v>
      </c>
      <c r="J28" s="160" t="s">
        <v>237</v>
      </c>
      <c r="K28" s="160" t="s">
        <v>238</v>
      </c>
    </row>
    <row r="29" spans="1:11" x14ac:dyDescent="0.3">
      <c r="A29" s="160" t="s">
        <v>300</v>
      </c>
      <c r="B29" s="160" t="s">
        <v>301</v>
      </c>
      <c r="C29" s="160" t="s">
        <v>241</v>
      </c>
      <c r="D29" s="160" t="s">
        <v>242</v>
      </c>
      <c r="E29" s="160" t="s">
        <v>234</v>
      </c>
      <c r="F29" s="160" t="s">
        <v>231</v>
      </c>
      <c r="G29" s="160" t="s">
        <v>231</v>
      </c>
      <c r="H29" s="160" t="s">
        <v>231</v>
      </c>
      <c r="I29" s="160" t="s">
        <v>231</v>
      </c>
      <c r="J29" s="160" t="s">
        <v>243</v>
      </c>
      <c r="K29" s="160" t="s">
        <v>238</v>
      </c>
    </row>
    <row r="30" spans="1:11" x14ac:dyDescent="0.3">
      <c r="A30" s="160" t="s">
        <v>302</v>
      </c>
      <c r="B30" s="160" t="s">
        <v>303</v>
      </c>
      <c r="C30" s="160" t="s">
        <v>241</v>
      </c>
      <c r="D30" s="160" t="s">
        <v>242</v>
      </c>
      <c r="E30" s="160" t="s">
        <v>234</v>
      </c>
      <c r="F30" s="160" t="s">
        <v>231</v>
      </c>
      <c r="G30" s="160" t="s">
        <v>231</v>
      </c>
      <c r="H30" s="160" t="s">
        <v>231</v>
      </c>
      <c r="I30" s="160" t="s">
        <v>231</v>
      </c>
      <c r="J30" s="160" t="s">
        <v>243</v>
      </c>
      <c r="K30" s="160" t="s">
        <v>238</v>
      </c>
    </row>
    <row r="31" spans="1:11" x14ac:dyDescent="0.3">
      <c r="A31" s="160" t="s">
        <v>304</v>
      </c>
      <c r="B31" s="160" t="s">
        <v>305</v>
      </c>
      <c r="C31" s="160" t="s">
        <v>241</v>
      </c>
      <c r="D31" s="160" t="s">
        <v>242</v>
      </c>
      <c r="E31" s="160" t="s">
        <v>234</v>
      </c>
      <c r="F31" s="160" t="s">
        <v>231</v>
      </c>
      <c r="G31" s="160" t="s">
        <v>231</v>
      </c>
      <c r="H31" s="160" t="s">
        <v>231</v>
      </c>
      <c r="I31" s="160" t="s">
        <v>231</v>
      </c>
      <c r="J31" s="160" t="s">
        <v>243</v>
      </c>
      <c r="K31" s="160" t="s">
        <v>238</v>
      </c>
    </row>
    <row r="32" spans="1:11" x14ac:dyDescent="0.3">
      <c r="A32" s="160" t="s">
        <v>306</v>
      </c>
      <c r="B32" s="160" t="s">
        <v>307</v>
      </c>
      <c r="C32" s="160" t="s">
        <v>241</v>
      </c>
      <c r="D32" s="160" t="s">
        <v>242</v>
      </c>
      <c r="E32" s="160" t="s">
        <v>234</v>
      </c>
      <c r="F32" s="160" t="s">
        <v>231</v>
      </c>
      <c r="G32" s="160" t="s">
        <v>231</v>
      </c>
      <c r="H32" s="160" t="s">
        <v>231</v>
      </c>
      <c r="I32" s="160" t="s">
        <v>231</v>
      </c>
      <c r="J32" s="160" t="s">
        <v>243</v>
      </c>
      <c r="K32" s="160" t="s">
        <v>238</v>
      </c>
    </row>
    <row r="33" spans="1:11" x14ac:dyDescent="0.3">
      <c r="A33" s="160" t="s">
        <v>308</v>
      </c>
      <c r="B33" s="160" t="s">
        <v>309</v>
      </c>
      <c r="C33" s="160" t="s">
        <v>241</v>
      </c>
      <c r="D33" s="160" t="s">
        <v>242</v>
      </c>
      <c r="E33" s="160" t="s">
        <v>234</v>
      </c>
      <c r="F33" s="160" t="s">
        <v>231</v>
      </c>
      <c r="G33" s="160" t="s">
        <v>231</v>
      </c>
      <c r="H33" s="160" t="s">
        <v>231</v>
      </c>
      <c r="I33" s="160" t="s">
        <v>231</v>
      </c>
      <c r="J33" s="160" t="s">
        <v>243</v>
      </c>
      <c r="K33" s="160" t="s">
        <v>238</v>
      </c>
    </row>
    <row r="34" spans="1:11" x14ac:dyDescent="0.3">
      <c r="A34" s="160" t="s">
        <v>310</v>
      </c>
      <c r="B34" s="160" t="s">
        <v>311</v>
      </c>
      <c r="C34" s="160" t="s">
        <v>241</v>
      </c>
      <c r="D34" s="160" t="s">
        <v>242</v>
      </c>
      <c r="E34" s="160" t="s">
        <v>234</v>
      </c>
      <c r="F34" s="160" t="s">
        <v>231</v>
      </c>
      <c r="G34" s="160" t="s">
        <v>231</v>
      </c>
      <c r="H34" s="160" t="s">
        <v>231</v>
      </c>
      <c r="I34" s="160" t="s">
        <v>231</v>
      </c>
      <c r="J34" s="160" t="s">
        <v>246</v>
      </c>
      <c r="K34" s="160" t="s">
        <v>238</v>
      </c>
    </row>
    <row r="35" spans="1:11" x14ac:dyDescent="0.3">
      <c r="A35" s="160" t="s">
        <v>312</v>
      </c>
      <c r="B35" s="160" t="s">
        <v>313</v>
      </c>
      <c r="C35" s="160" t="s">
        <v>241</v>
      </c>
      <c r="D35" s="160" t="s">
        <v>242</v>
      </c>
      <c r="E35" s="160" t="s">
        <v>234</v>
      </c>
      <c r="F35" s="160" t="s">
        <v>231</v>
      </c>
      <c r="G35" s="160" t="s">
        <v>231</v>
      </c>
      <c r="H35" s="160" t="s">
        <v>231</v>
      </c>
      <c r="I35" s="160" t="s">
        <v>231</v>
      </c>
      <c r="J35" s="160" t="s">
        <v>253</v>
      </c>
      <c r="K35" s="160" t="s">
        <v>238</v>
      </c>
    </row>
    <row r="36" spans="1:11" x14ac:dyDescent="0.3">
      <c r="A36" s="160" t="s">
        <v>314</v>
      </c>
      <c r="B36" s="160" t="s">
        <v>315</v>
      </c>
      <c r="C36" s="160" t="s">
        <v>241</v>
      </c>
      <c r="D36" s="160" t="s">
        <v>316</v>
      </c>
      <c r="E36" s="160" t="s">
        <v>234</v>
      </c>
      <c r="F36" s="160" t="s">
        <v>231</v>
      </c>
      <c r="G36" s="160" t="s">
        <v>231</v>
      </c>
      <c r="H36" s="160" t="s">
        <v>231</v>
      </c>
      <c r="I36" s="160" t="s">
        <v>231</v>
      </c>
      <c r="J36" s="160" t="s">
        <v>317</v>
      </c>
      <c r="K36" s="160" t="s">
        <v>238</v>
      </c>
    </row>
    <row r="37" spans="1:11" x14ac:dyDescent="0.3">
      <c r="A37" s="160" t="s">
        <v>318</v>
      </c>
      <c r="B37" s="160" t="s">
        <v>319</v>
      </c>
      <c r="C37" s="160" t="s">
        <v>241</v>
      </c>
      <c r="D37" s="160" t="s">
        <v>242</v>
      </c>
      <c r="E37" s="160" t="s">
        <v>234</v>
      </c>
      <c r="F37" s="160" t="s">
        <v>231</v>
      </c>
      <c r="G37" s="160" t="s">
        <v>231</v>
      </c>
      <c r="H37" s="160" t="s">
        <v>231</v>
      </c>
      <c r="I37" s="160" t="s">
        <v>231</v>
      </c>
      <c r="J37" s="160" t="s">
        <v>320</v>
      </c>
      <c r="K37" s="160" t="s">
        <v>238</v>
      </c>
    </row>
    <row r="38" spans="1:11" x14ac:dyDescent="0.3">
      <c r="A38" s="160" t="s">
        <v>321</v>
      </c>
      <c r="B38" s="160" t="s">
        <v>322</v>
      </c>
      <c r="C38" s="160" t="s">
        <v>241</v>
      </c>
      <c r="D38" s="160" t="s">
        <v>242</v>
      </c>
      <c r="E38" s="160" t="s">
        <v>234</v>
      </c>
      <c r="F38" s="160" t="s">
        <v>231</v>
      </c>
      <c r="G38" s="160" t="s">
        <v>231</v>
      </c>
      <c r="H38" s="160" t="s">
        <v>231</v>
      </c>
      <c r="I38" s="160" t="s">
        <v>231</v>
      </c>
      <c r="J38" s="160" t="s">
        <v>323</v>
      </c>
      <c r="K38" s="160" t="s">
        <v>238</v>
      </c>
    </row>
    <row r="39" spans="1:11" x14ac:dyDescent="0.3">
      <c r="A39" s="160" t="s">
        <v>324</v>
      </c>
      <c r="B39" s="160" t="s">
        <v>325</v>
      </c>
      <c r="C39" s="160" t="s">
        <v>326</v>
      </c>
      <c r="D39" s="160" t="s">
        <v>327</v>
      </c>
      <c r="E39" s="160" t="s">
        <v>234</v>
      </c>
      <c r="F39" s="160" t="s">
        <v>231</v>
      </c>
      <c r="G39" s="160" t="s">
        <v>231</v>
      </c>
      <c r="H39" s="160" t="s">
        <v>231</v>
      </c>
      <c r="I39" s="160" t="s">
        <v>231</v>
      </c>
      <c r="J39" s="160" t="s">
        <v>328</v>
      </c>
      <c r="K39" s="160" t="s">
        <v>238</v>
      </c>
    </row>
    <row r="40" spans="1:11" x14ac:dyDescent="0.3">
      <c r="A40" s="160" t="s">
        <v>329</v>
      </c>
      <c r="B40" s="160" t="s">
        <v>330</v>
      </c>
      <c r="C40" s="160" t="s">
        <v>331</v>
      </c>
      <c r="D40" s="160" t="s">
        <v>332</v>
      </c>
      <c r="E40" s="160" t="s">
        <v>234</v>
      </c>
      <c r="F40" s="160" t="s">
        <v>231</v>
      </c>
      <c r="G40" s="160" t="s">
        <v>231</v>
      </c>
      <c r="H40" s="160" t="s">
        <v>231</v>
      </c>
      <c r="I40" s="160" t="s">
        <v>231</v>
      </c>
      <c r="J40" s="160" t="s">
        <v>328</v>
      </c>
      <c r="K40" s="160" t="s">
        <v>238</v>
      </c>
    </row>
    <row r="41" spans="1:11" x14ac:dyDescent="0.3">
      <c r="A41" s="160" t="s">
        <v>333</v>
      </c>
      <c r="B41" s="160" t="s">
        <v>334</v>
      </c>
      <c r="C41" s="160" t="s">
        <v>335</v>
      </c>
      <c r="D41" s="160" t="s">
        <v>336</v>
      </c>
      <c r="E41" s="160" t="s">
        <v>234</v>
      </c>
      <c r="F41" s="160" t="s">
        <v>231</v>
      </c>
      <c r="G41" s="160" t="s">
        <v>231</v>
      </c>
      <c r="H41" s="160" t="s">
        <v>231</v>
      </c>
      <c r="I41" s="160" t="s">
        <v>231</v>
      </c>
      <c r="J41" s="160" t="s">
        <v>317</v>
      </c>
      <c r="K41" s="160" t="s">
        <v>238</v>
      </c>
    </row>
    <row r="42" spans="1:11" x14ac:dyDescent="0.3">
      <c r="A42" s="160" t="s">
        <v>337</v>
      </c>
      <c r="B42" s="160" t="s">
        <v>338</v>
      </c>
      <c r="C42" s="160" t="s">
        <v>335</v>
      </c>
      <c r="D42" s="160" t="s">
        <v>336</v>
      </c>
      <c r="E42" s="160" t="s">
        <v>234</v>
      </c>
      <c r="F42" s="160" t="s">
        <v>231</v>
      </c>
      <c r="G42" s="160" t="s">
        <v>231</v>
      </c>
      <c r="H42" s="160" t="s">
        <v>231</v>
      </c>
      <c r="I42" s="160" t="s">
        <v>231</v>
      </c>
      <c r="J42" s="160" t="s">
        <v>317</v>
      </c>
      <c r="K42" s="160" t="s">
        <v>238</v>
      </c>
    </row>
    <row r="43" spans="1:11" x14ac:dyDescent="0.3">
      <c r="A43" s="160" t="s">
        <v>339</v>
      </c>
      <c r="B43" s="160" t="s">
        <v>340</v>
      </c>
      <c r="C43" s="160" t="s">
        <v>341</v>
      </c>
      <c r="D43" s="160" t="s">
        <v>342</v>
      </c>
      <c r="E43" s="160" t="s">
        <v>234</v>
      </c>
      <c r="F43" s="160" t="s">
        <v>231</v>
      </c>
      <c r="G43" s="160" t="s">
        <v>231</v>
      </c>
      <c r="H43" s="160" t="s">
        <v>231</v>
      </c>
      <c r="I43" s="160" t="s">
        <v>231</v>
      </c>
      <c r="J43" s="160" t="s">
        <v>343</v>
      </c>
      <c r="K43" s="160" t="s">
        <v>344</v>
      </c>
    </row>
    <row r="44" spans="1:11" x14ac:dyDescent="0.3">
      <c r="A44" s="160" t="s">
        <v>345</v>
      </c>
      <c r="B44" s="160" t="s">
        <v>346</v>
      </c>
      <c r="C44" s="160" t="s">
        <v>347</v>
      </c>
      <c r="D44" s="160" t="s">
        <v>348</v>
      </c>
      <c r="E44" s="160" t="s">
        <v>234</v>
      </c>
      <c r="F44" s="160" t="s">
        <v>231</v>
      </c>
      <c r="G44" s="160" t="s">
        <v>231</v>
      </c>
      <c r="H44" s="160" t="s">
        <v>231</v>
      </c>
      <c r="I44" s="160" t="s">
        <v>231</v>
      </c>
      <c r="J44" s="160" t="s">
        <v>317</v>
      </c>
      <c r="K44" s="160" t="s">
        <v>344</v>
      </c>
    </row>
    <row r="45" spans="1:11" x14ac:dyDescent="0.3">
      <c r="A45" s="160" t="s">
        <v>349</v>
      </c>
      <c r="B45" s="160" t="s">
        <v>350</v>
      </c>
      <c r="C45" s="160" t="s">
        <v>241</v>
      </c>
      <c r="D45" s="160" t="s">
        <v>242</v>
      </c>
      <c r="E45" s="160" t="s">
        <v>234</v>
      </c>
      <c r="F45" s="160" t="s">
        <v>231</v>
      </c>
      <c r="G45" s="160" t="s">
        <v>231</v>
      </c>
      <c r="H45" s="160" t="s">
        <v>231</v>
      </c>
      <c r="I45" s="160" t="s">
        <v>231</v>
      </c>
      <c r="J45" s="160" t="s">
        <v>284</v>
      </c>
      <c r="K45" s="160" t="s">
        <v>238</v>
      </c>
    </row>
    <row r="46" spans="1:11" x14ac:dyDescent="0.3">
      <c r="A46" s="160" t="s">
        <v>351</v>
      </c>
      <c r="B46" s="160" t="s">
        <v>352</v>
      </c>
      <c r="C46" s="160" t="s">
        <v>241</v>
      </c>
      <c r="D46" s="160" t="s">
        <v>242</v>
      </c>
      <c r="E46" s="160" t="s">
        <v>234</v>
      </c>
      <c r="F46" s="160" t="s">
        <v>231</v>
      </c>
      <c r="G46" s="160" t="s">
        <v>231</v>
      </c>
      <c r="H46" s="160" t="s">
        <v>231</v>
      </c>
      <c r="I46" s="160" t="s">
        <v>231</v>
      </c>
      <c r="J46" s="160" t="s">
        <v>353</v>
      </c>
      <c r="K46" s="160" t="s">
        <v>238</v>
      </c>
    </row>
    <row r="47" spans="1:11" x14ac:dyDescent="0.3">
      <c r="A47" s="160" t="s">
        <v>354</v>
      </c>
      <c r="B47" s="160" t="s">
        <v>355</v>
      </c>
      <c r="C47" s="160" t="s">
        <v>341</v>
      </c>
      <c r="D47" s="160" t="s">
        <v>342</v>
      </c>
      <c r="E47" s="160" t="s">
        <v>234</v>
      </c>
      <c r="F47" s="160" t="s">
        <v>231</v>
      </c>
      <c r="G47" s="160" t="s">
        <v>231</v>
      </c>
      <c r="H47" s="160" t="s">
        <v>231</v>
      </c>
      <c r="I47" s="160" t="s">
        <v>231</v>
      </c>
      <c r="J47" s="160" t="s">
        <v>343</v>
      </c>
      <c r="K47" s="160" t="s">
        <v>238</v>
      </c>
    </row>
    <row r="48" spans="1:11" x14ac:dyDescent="0.3">
      <c r="A48" s="160" t="s">
        <v>356</v>
      </c>
      <c r="B48" s="160" t="s">
        <v>357</v>
      </c>
      <c r="C48" s="160" t="s">
        <v>358</v>
      </c>
      <c r="D48" s="160" t="s">
        <v>359</v>
      </c>
      <c r="E48" s="160" t="s">
        <v>234</v>
      </c>
      <c r="F48" s="160" t="s">
        <v>231</v>
      </c>
      <c r="G48" s="160" t="s">
        <v>231</v>
      </c>
      <c r="H48" s="160" t="s">
        <v>231</v>
      </c>
      <c r="I48" s="160" t="s">
        <v>231</v>
      </c>
      <c r="J48" s="160" t="s">
        <v>317</v>
      </c>
      <c r="K48" s="160" t="s">
        <v>238</v>
      </c>
    </row>
    <row r="49" spans="1:11" x14ac:dyDescent="0.3">
      <c r="A49" s="160" t="s">
        <v>360</v>
      </c>
      <c r="B49" s="160" t="s">
        <v>361</v>
      </c>
      <c r="C49" s="160" t="s">
        <v>335</v>
      </c>
      <c r="D49" s="160" t="s">
        <v>336</v>
      </c>
      <c r="E49" s="160" t="s">
        <v>234</v>
      </c>
      <c r="F49" s="160" t="s">
        <v>231</v>
      </c>
      <c r="G49" s="160" t="s">
        <v>231</v>
      </c>
      <c r="H49" s="160" t="s">
        <v>231</v>
      </c>
      <c r="I49" s="160" t="s">
        <v>231</v>
      </c>
      <c r="J49" s="160" t="s">
        <v>317</v>
      </c>
      <c r="K49" s="160" t="s">
        <v>238</v>
      </c>
    </row>
    <row r="50" spans="1:11" x14ac:dyDescent="0.3">
      <c r="A50" s="160" t="s">
        <v>362</v>
      </c>
      <c r="B50" s="160" t="s">
        <v>363</v>
      </c>
      <c r="C50" s="160" t="s">
        <v>241</v>
      </c>
      <c r="D50" s="160" t="s">
        <v>242</v>
      </c>
      <c r="E50" s="160" t="s">
        <v>234</v>
      </c>
      <c r="F50" s="160" t="s">
        <v>231</v>
      </c>
      <c r="G50" s="160" t="s">
        <v>231</v>
      </c>
      <c r="H50" s="160" t="s">
        <v>231</v>
      </c>
      <c r="I50" s="160" t="s">
        <v>231</v>
      </c>
      <c r="J50" s="160" t="s">
        <v>243</v>
      </c>
      <c r="K50" s="160" t="s">
        <v>238</v>
      </c>
    </row>
    <row r="51" spans="1:11" x14ac:dyDescent="0.3">
      <c r="A51" s="160" t="s">
        <v>364</v>
      </c>
      <c r="B51" s="160" t="s">
        <v>365</v>
      </c>
      <c r="C51" s="160" t="s">
        <v>241</v>
      </c>
      <c r="D51" s="160" t="s">
        <v>242</v>
      </c>
      <c r="E51" s="160" t="s">
        <v>234</v>
      </c>
      <c r="F51" s="160" t="s">
        <v>231</v>
      </c>
      <c r="G51" s="160" t="s">
        <v>231</v>
      </c>
      <c r="H51" s="160" t="s">
        <v>231</v>
      </c>
      <c r="I51" s="160" t="s">
        <v>231</v>
      </c>
      <c r="J51" s="160" t="s">
        <v>243</v>
      </c>
      <c r="K51" s="160" t="s">
        <v>238</v>
      </c>
    </row>
    <row r="52" spans="1:11" x14ac:dyDescent="0.3">
      <c r="A52" s="160" t="s">
        <v>366</v>
      </c>
      <c r="B52" s="160" t="s">
        <v>367</v>
      </c>
      <c r="C52" s="160" t="s">
        <v>241</v>
      </c>
      <c r="D52" s="160" t="s">
        <v>242</v>
      </c>
      <c r="E52" s="160" t="s">
        <v>234</v>
      </c>
      <c r="F52" s="160" t="s">
        <v>231</v>
      </c>
      <c r="G52" s="160" t="s">
        <v>231</v>
      </c>
      <c r="H52" s="160" t="s">
        <v>231</v>
      </c>
      <c r="I52" s="160" t="s">
        <v>231</v>
      </c>
      <c r="J52" s="160" t="s">
        <v>243</v>
      </c>
      <c r="K52" s="160" t="s">
        <v>238</v>
      </c>
    </row>
    <row r="53" spans="1:11" x14ac:dyDescent="0.3">
      <c r="A53" s="160" t="s">
        <v>368</v>
      </c>
      <c r="B53" s="160" t="s">
        <v>369</v>
      </c>
      <c r="C53" s="160" t="s">
        <v>241</v>
      </c>
      <c r="D53" s="160" t="s">
        <v>242</v>
      </c>
      <c r="E53" s="160" t="s">
        <v>234</v>
      </c>
      <c r="F53" s="160" t="s">
        <v>231</v>
      </c>
      <c r="G53" s="160" t="s">
        <v>231</v>
      </c>
      <c r="H53" s="160" t="s">
        <v>231</v>
      </c>
      <c r="I53" s="160" t="s">
        <v>231</v>
      </c>
      <c r="J53" s="160" t="s">
        <v>243</v>
      </c>
      <c r="K53" s="160" t="s">
        <v>238</v>
      </c>
    </row>
    <row r="54" spans="1:11" x14ac:dyDescent="0.3">
      <c r="A54" s="160" t="s">
        <v>370</v>
      </c>
      <c r="B54" s="160" t="s">
        <v>371</v>
      </c>
      <c r="C54" s="160" t="s">
        <v>241</v>
      </c>
      <c r="D54" s="160" t="s">
        <v>242</v>
      </c>
      <c r="E54" s="160" t="s">
        <v>234</v>
      </c>
      <c r="F54" s="160" t="s">
        <v>231</v>
      </c>
      <c r="G54" s="160" t="s">
        <v>231</v>
      </c>
      <c r="H54" s="160" t="s">
        <v>231</v>
      </c>
      <c r="I54" s="160" t="s">
        <v>231</v>
      </c>
      <c r="J54" s="160" t="s">
        <v>246</v>
      </c>
      <c r="K54" s="160" t="s">
        <v>238</v>
      </c>
    </row>
    <row r="55" spans="1:11" x14ac:dyDescent="0.3">
      <c r="A55" s="160" t="s">
        <v>372</v>
      </c>
      <c r="B55" s="160" t="s">
        <v>373</v>
      </c>
      <c r="C55" s="160" t="s">
        <v>241</v>
      </c>
      <c r="D55" s="160" t="s">
        <v>242</v>
      </c>
      <c r="E55" s="160" t="s">
        <v>234</v>
      </c>
      <c r="F55" s="160" t="s">
        <v>231</v>
      </c>
      <c r="G55" s="160" t="s">
        <v>231</v>
      </c>
      <c r="H55" s="160" t="s">
        <v>231</v>
      </c>
      <c r="I55" s="160" t="s">
        <v>231</v>
      </c>
      <c r="J55" s="160" t="s">
        <v>246</v>
      </c>
      <c r="K55" s="160" t="s">
        <v>374</v>
      </c>
    </row>
    <row r="56" spans="1:11" x14ac:dyDescent="0.3">
      <c r="A56" s="160" t="s">
        <v>375</v>
      </c>
      <c r="B56" s="160" t="s">
        <v>376</v>
      </c>
      <c r="C56" s="160" t="s">
        <v>241</v>
      </c>
      <c r="D56" s="160" t="s">
        <v>242</v>
      </c>
      <c r="E56" s="160" t="s">
        <v>234</v>
      </c>
      <c r="F56" s="160" t="s">
        <v>231</v>
      </c>
      <c r="G56" s="160" t="s">
        <v>231</v>
      </c>
      <c r="H56" s="160" t="s">
        <v>231</v>
      </c>
      <c r="I56" s="160" t="s">
        <v>231</v>
      </c>
      <c r="J56" s="160" t="s">
        <v>243</v>
      </c>
      <c r="K56" s="160" t="s">
        <v>238</v>
      </c>
    </row>
    <row r="57" spans="1:11" x14ac:dyDescent="0.3">
      <c r="A57" s="160" t="s">
        <v>377</v>
      </c>
      <c r="B57" s="160" t="s">
        <v>378</v>
      </c>
      <c r="C57" s="160" t="s">
        <v>241</v>
      </c>
      <c r="D57" s="160" t="s">
        <v>242</v>
      </c>
      <c r="E57" s="160" t="s">
        <v>234</v>
      </c>
      <c r="F57" s="160" t="s">
        <v>231</v>
      </c>
      <c r="G57" s="160" t="s">
        <v>231</v>
      </c>
      <c r="H57" s="160" t="s">
        <v>231</v>
      </c>
      <c r="I57" s="160" t="s">
        <v>231</v>
      </c>
      <c r="J57" s="160" t="s">
        <v>243</v>
      </c>
      <c r="K57" s="160" t="s">
        <v>344</v>
      </c>
    </row>
    <row r="58" spans="1:11" x14ac:dyDescent="0.3">
      <c r="A58" s="160" t="s">
        <v>379</v>
      </c>
      <c r="B58" s="160" t="s">
        <v>380</v>
      </c>
      <c r="C58" s="160" t="s">
        <v>241</v>
      </c>
      <c r="D58" s="160" t="s">
        <v>242</v>
      </c>
      <c r="E58" s="160" t="s">
        <v>234</v>
      </c>
      <c r="F58" s="160" t="s">
        <v>231</v>
      </c>
      <c r="G58" s="160" t="s">
        <v>231</v>
      </c>
      <c r="H58" s="160" t="s">
        <v>231</v>
      </c>
      <c r="I58" s="160" t="s">
        <v>231</v>
      </c>
      <c r="J58" s="160" t="s">
        <v>246</v>
      </c>
      <c r="K58" s="160" t="s">
        <v>238</v>
      </c>
    </row>
    <row r="59" spans="1:11" x14ac:dyDescent="0.3">
      <c r="A59" s="160" t="s">
        <v>381</v>
      </c>
      <c r="B59" s="160" t="s">
        <v>382</v>
      </c>
      <c r="C59" s="160" t="s">
        <v>241</v>
      </c>
      <c r="D59" s="160" t="s">
        <v>242</v>
      </c>
      <c r="E59" s="160" t="s">
        <v>234</v>
      </c>
      <c r="F59" s="160" t="s">
        <v>231</v>
      </c>
      <c r="G59" s="160" t="s">
        <v>231</v>
      </c>
      <c r="H59" s="160" t="s">
        <v>231</v>
      </c>
      <c r="I59" s="160" t="s">
        <v>231</v>
      </c>
      <c r="J59" s="160" t="s">
        <v>383</v>
      </c>
      <c r="K59" s="160" t="s">
        <v>238</v>
      </c>
    </row>
    <row r="60" spans="1:11" x14ac:dyDescent="0.3">
      <c r="A60" s="160" t="s">
        <v>384</v>
      </c>
      <c r="B60" s="160" t="s">
        <v>385</v>
      </c>
      <c r="C60" s="160" t="s">
        <v>241</v>
      </c>
      <c r="D60" s="160" t="s">
        <v>242</v>
      </c>
      <c r="E60" s="160" t="s">
        <v>234</v>
      </c>
      <c r="F60" s="160" t="s">
        <v>231</v>
      </c>
      <c r="G60" s="160" t="s">
        <v>231</v>
      </c>
      <c r="H60" s="160" t="s">
        <v>231</v>
      </c>
      <c r="I60" s="160" t="s">
        <v>231</v>
      </c>
      <c r="J60" s="160" t="s">
        <v>386</v>
      </c>
      <c r="K60" s="160" t="s">
        <v>344</v>
      </c>
    </row>
    <row r="61" spans="1:11" x14ac:dyDescent="0.3">
      <c r="A61" s="160" t="s">
        <v>387</v>
      </c>
      <c r="B61" s="160" t="s">
        <v>388</v>
      </c>
      <c r="C61" s="160" t="s">
        <v>241</v>
      </c>
      <c r="D61" s="160" t="s">
        <v>242</v>
      </c>
      <c r="E61" s="160" t="s">
        <v>234</v>
      </c>
      <c r="F61" s="160" t="s">
        <v>231</v>
      </c>
      <c r="G61" s="160" t="s">
        <v>231</v>
      </c>
      <c r="H61" s="160" t="s">
        <v>231</v>
      </c>
      <c r="I61" s="160" t="s">
        <v>231</v>
      </c>
      <c r="J61" s="160" t="s">
        <v>389</v>
      </c>
      <c r="K61" s="160" t="s">
        <v>238</v>
      </c>
    </row>
    <row r="62" spans="1:11" x14ac:dyDescent="0.3">
      <c r="A62" s="160" t="s">
        <v>390</v>
      </c>
      <c r="B62" s="160" t="s">
        <v>391</v>
      </c>
      <c r="C62" s="160" t="s">
        <v>241</v>
      </c>
      <c r="D62" s="160" t="s">
        <v>242</v>
      </c>
      <c r="E62" s="160" t="s">
        <v>234</v>
      </c>
      <c r="F62" s="160" t="s">
        <v>231</v>
      </c>
      <c r="G62" s="160" t="s">
        <v>231</v>
      </c>
      <c r="H62" s="160" t="s">
        <v>231</v>
      </c>
      <c r="I62" s="160" t="s">
        <v>231</v>
      </c>
      <c r="J62" s="160" t="s">
        <v>392</v>
      </c>
      <c r="K62" s="160" t="s">
        <v>238</v>
      </c>
    </row>
    <row r="63" spans="1:11" x14ac:dyDescent="0.3">
      <c r="A63" s="160" t="s">
        <v>393</v>
      </c>
      <c r="B63" s="160" t="s">
        <v>394</v>
      </c>
      <c r="C63" s="160" t="s">
        <v>241</v>
      </c>
      <c r="D63" s="160" t="s">
        <v>242</v>
      </c>
      <c r="E63" s="160" t="s">
        <v>234</v>
      </c>
      <c r="F63" s="160" t="s">
        <v>231</v>
      </c>
      <c r="G63" s="160" t="s">
        <v>231</v>
      </c>
      <c r="H63" s="160" t="s">
        <v>231</v>
      </c>
      <c r="I63" s="160" t="s">
        <v>231</v>
      </c>
      <c r="J63" s="160" t="s">
        <v>237</v>
      </c>
      <c r="K63" s="160" t="s">
        <v>238</v>
      </c>
    </row>
    <row r="64" spans="1:11" x14ac:dyDescent="0.3">
      <c r="A64" s="160" t="s">
        <v>395</v>
      </c>
      <c r="B64" s="160" t="s">
        <v>396</v>
      </c>
      <c r="C64" s="160" t="s">
        <v>241</v>
      </c>
      <c r="D64" s="160" t="s">
        <v>242</v>
      </c>
      <c r="E64" s="160" t="s">
        <v>234</v>
      </c>
      <c r="F64" s="160" t="s">
        <v>231</v>
      </c>
      <c r="G64" s="160" t="s">
        <v>231</v>
      </c>
      <c r="H64" s="160" t="s">
        <v>231</v>
      </c>
      <c r="I64" s="160" t="s">
        <v>231</v>
      </c>
      <c r="J64" s="160" t="s">
        <v>243</v>
      </c>
      <c r="K64" s="160" t="s">
        <v>238</v>
      </c>
    </row>
    <row r="65" spans="1:11" x14ac:dyDescent="0.3">
      <c r="A65" s="160" t="s">
        <v>397</v>
      </c>
      <c r="B65" s="160" t="s">
        <v>398</v>
      </c>
      <c r="C65" s="160" t="s">
        <v>241</v>
      </c>
      <c r="D65" s="160" t="s">
        <v>242</v>
      </c>
      <c r="E65" s="160" t="s">
        <v>234</v>
      </c>
      <c r="F65" s="160" t="s">
        <v>231</v>
      </c>
      <c r="G65" s="160" t="s">
        <v>231</v>
      </c>
      <c r="H65" s="160" t="s">
        <v>231</v>
      </c>
      <c r="I65" s="160" t="s">
        <v>231</v>
      </c>
      <c r="J65" s="160" t="s">
        <v>243</v>
      </c>
      <c r="K65" s="160" t="s">
        <v>238</v>
      </c>
    </row>
    <row r="66" spans="1:11" x14ac:dyDescent="0.3">
      <c r="A66" s="160" t="s">
        <v>399</v>
      </c>
      <c r="B66" s="160" t="s">
        <v>400</v>
      </c>
      <c r="C66" s="160" t="s">
        <v>241</v>
      </c>
      <c r="D66" s="160" t="s">
        <v>242</v>
      </c>
      <c r="E66" s="160" t="s">
        <v>234</v>
      </c>
      <c r="F66" s="160" t="s">
        <v>231</v>
      </c>
      <c r="G66" s="160" t="s">
        <v>231</v>
      </c>
      <c r="H66" s="160" t="s">
        <v>231</v>
      </c>
      <c r="I66" s="160" t="s">
        <v>231</v>
      </c>
      <c r="J66" s="160" t="s">
        <v>243</v>
      </c>
      <c r="K66" s="160" t="s">
        <v>344</v>
      </c>
    </row>
    <row r="67" spans="1:11" x14ac:dyDescent="0.3">
      <c r="A67" s="160" t="s">
        <v>401</v>
      </c>
      <c r="B67" s="160" t="s">
        <v>402</v>
      </c>
      <c r="C67" s="160" t="s">
        <v>241</v>
      </c>
      <c r="D67" s="160" t="s">
        <v>242</v>
      </c>
      <c r="E67" s="160" t="s">
        <v>234</v>
      </c>
      <c r="F67" s="160" t="s">
        <v>231</v>
      </c>
      <c r="G67" s="160" t="s">
        <v>231</v>
      </c>
      <c r="H67" s="160" t="s">
        <v>231</v>
      </c>
      <c r="I67" s="160" t="s">
        <v>231</v>
      </c>
      <c r="J67" s="160" t="s">
        <v>243</v>
      </c>
      <c r="K67" s="160" t="s">
        <v>238</v>
      </c>
    </row>
    <row r="68" spans="1:11" x14ac:dyDescent="0.3">
      <c r="A68" s="160" t="s">
        <v>341</v>
      </c>
      <c r="B68" s="160" t="s">
        <v>403</v>
      </c>
      <c r="C68" s="160" t="s">
        <v>241</v>
      </c>
      <c r="D68" s="160" t="s">
        <v>242</v>
      </c>
      <c r="E68" s="160" t="s">
        <v>234</v>
      </c>
      <c r="F68" s="160" t="s">
        <v>231</v>
      </c>
      <c r="G68" s="160" t="s">
        <v>231</v>
      </c>
      <c r="H68" s="160" t="s">
        <v>231</v>
      </c>
      <c r="I68" s="160" t="s">
        <v>231</v>
      </c>
      <c r="J68" s="160" t="s">
        <v>237</v>
      </c>
      <c r="K68" s="160" t="s">
        <v>238</v>
      </c>
    </row>
    <row r="69" spans="1:11" x14ac:dyDescent="0.3">
      <c r="A69" s="160" t="s">
        <v>326</v>
      </c>
      <c r="B69" s="160" t="s">
        <v>404</v>
      </c>
      <c r="C69" s="160" t="s">
        <v>241</v>
      </c>
      <c r="D69" s="160" t="s">
        <v>242</v>
      </c>
      <c r="E69" s="160" t="s">
        <v>234</v>
      </c>
      <c r="F69" s="160" t="s">
        <v>231</v>
      </c>
      <c r="G69" s="160" t="s">
        <v>231</v>
      </c>
      <c r="H69" s="160" t="s">
        <v>231</v>
      </c>
      <c r="I69" s="160" t="s">
        <v>231</v>
      </c>
      <c r="J69" s="160" t="s">
        <v>392</v>
      </c>
      <c r="K69" s="160" t="s">
        <v>238</v>
      </c>
    </row>
    <row r="70" spans="1:11" x14ac:dyDescent="0.3">
      <c r="A70" s="160" t="s">
        <v>405</v>
      </c>
      <c r="B70" s="160" t="s">
        <v>406</v>
      </c>
      <c r="C70" s="160" t="s">
        <v>241</v>
      </c>
      <c r="D70" s="160" t="s">
        <v>242</v>
      </c>
      <c r="E70" s="160" t="s">
        <v>234</v>
      </c>
      <c r="F70" s="160" t="s">
        <v>231</v>
      </c>
      <c r="G70" s="160" t="s">
        <v>231</v>
      </c>
      <c r="H70" s="160" t="s">
        <v>231</v>
      </c>
      <c r="I70" s="160" t="s">
        <v>231</v>
      </c>
      <c r="J70" s="160" t="s">
        <v>237</v>
      </c>
      <c r="K70" s="160" t="s">
        <v>238</v>
      </c>
    </row>
    <row r="71" spans="1:11" x14ac:dyDescent="0.3">
      <c r="A71" s="160" t="s">
        <v>407</v>
      </c>
      <c r="B71" s="160" t="s">
        <v>408</v>
      </c>
      <c r="C71" s="160" t="s">
        <v>241</v>
      </c>
      <c r="D71" s="160" t="s">
        <v>242</v>
      </c>
      <c r="E71" s="160" t="s">
        <v>234</v>
      </c>
      <c r="F71" s="160" t="s">
        <v>231</v>
      </c>
      <c r="G71" s="160" t="s">
        <v>231</v>
      </c>
      <c r="H71" s="160" t="s">
        <v>231</v>
      </c>
      <c r="I71" s="160" t="s">
        <v>231</v>
      </c>
      <c r="J71" s="160" t="s">
        <v>273</v>
      </c>
      <c r="K71" s="160" t="s">
        <v>238</v>
      </c>
    </row>
    <row r="72" spans="1:11" x14ac:dyDescent="0.3">
      <c r="A72" s="160" t="s">
        <v>409</v>
      </c>
      <c r="B72" s="160" t="s">
        <v>410</v>
      </c>
      <c r="C72" s="160" t="s">
        <v>241</v>
      </c>
      <c r="D72" s="160" t="s">
        <v>242</v>
      </c>
      <c r="E72" s="160" t="s">
        <v>234</v>
      </c>
      <c r="F72" s="160" t="s">
        <v>231</v>
      </c>
      <c r="G72" s="160" t="s">
        <v>231</v>
      </c>
      <c r="H72" s="160" t="s">
        <v>231</v>
      </c>
      <c r="I72" s="160" t="s">
        <v>231</v>
      </c>
      <c r="J72" s="160" t="s">
        <v>411</v>
      </c>
      <c r="K72" s="160" t="s">
        <v>238</v>
      </c>
    </row>
    <row r="73" spans="1:11" x14ac:dyDescent="0.3">
      <c r="A73" s="160" t="s">
        <v>412</v>
      </c>
      <c r="B73" s="160" t="s">
        <v>413</v>
      </c>
      <c r="C73" s="160" t="s">
        <v>241</v>
      </c>
      <c r="D73" s="160" t="s">
        <v>242</v>
      </c>
      <c r="E73" s="160" t="s">
        <v>234</v>
      </c>
      <c r="F73" s="160" t="s">
        <v>231</v>
      </c>
      <c r="G73" s="160" t="s">
        <v>231</v>
      </c>
      <c r="H73" s="160" t="s">
        <v>231</v>
      </c>
      <c r="I73" s="160" t="s">
        <v>231</v>
      </c>
      <c r="J73" s="160" t="s">
        <v>243</v>
      </c>
      <c r="K73" s="160" t="s">
        <v>344</v>
      </c>
    </row>
    <row r="74" spans="1:11" x14ac:dyDescent="0.3">
      <c r="A74" s="160" t="s">
        <v>414</v>
      </c>
      <c r="B74" s="160" t="s">
        <v>415</v>
      </c>
      <c r="C74" s="160" t="s">
        <v>241</v>
      </c>
      <c r="D74" s="160" t="s">
        <v>242</v>
      </c>
      <c r="E74" s="160" t="s">
        <v>234</v>
      </c>
      <c r="F74" s="160" t="s">
        <v>231</v>
      </c>
      <c r="G74" s="160" t="s">
        <v>231</v>
      </c>
      <c r="H74" s="160" t="s">
        <v>231</v>
      </c>
      <c r="I74" s="160" t="s">
        <v>231</v>
      </c>
      <c r="J74" s="160" t="s">
        <v>328</v>
      </c>
      <c r="K74" s="160" t="s">
        <v>238</v>
      </c>
    </row>
    <row r="75" spans="1:11" x14ac:dyDescent="0.3">
      <c r="A75" s="160" t="s">
        <v>416</v>
      </c>
      <c r="B75" s="160" t="s">
        <v>417</v>
      </c>
      <c r="C75" s="160" t="s">
        <v>241</v>
      </c>
      <c r="D75" s="160" t="s">
        <v>242</v>
      </c>
      <c r="E75" s="160" t="s">
        <v>234</v>
      </c>
      <c r="F75" s="160" t="s">
        <v>231</v>
      </c>
      <c r="G75" s="160" t="s">
        <v>231</v>
      </c>
      <c r="H75" s="160" t="s">
        <v>231</v>
      </c>
      <c r="I75" s="160" t="s">
        <v>231</v>
      </c>
      <c r="J75" s="160" t="s">
        <v>237</v>
      </c>
      <c r="K75" s="160" t="s">
        <v>238</v>
      </c>
    </row>
    <row r="76" spans="1:11" x14ac:dyDescent="0.3">
      <c r="A76" s="160" t="s">
        <v>418</v>
      </c>
      <c r="B76" s="160" t="s">
        <v>419</v>
      </c>
      <c r="C76" s="160" t="s">
        <v>241</v>
      </c>
      <c r="D76" s="160" t="s">
        <v>242</v>
      </c>
      <c r="E76" s="160" t="s">
        <v>234</v>
      </c>
      <c r="F76" s="160" t="s">
        <v>231</v>
      </c>
      <c r="G76" s="160" t="s">
        <v>231</v>
      </c>
      <c r="H76" s="160" t="s">
        <v>231</v>
      </c>
      <c r="I76" s="160" t="s">
        <v>231</v>
      </c>
      <c r="J76" s="160" t="s">
        <v>420</v>
      </c>
      <c r="K76" s="160" t="s">
        <v>238</v>
      </c>
    </row>
    <row r="77" spans="1:11" x14ac:dyDescent="0.3">
      <c r="A77" s="160" t="s">
        <v>421</v>
      </c>
      <c r="B77" s="160" t="s">
        <v>422</v>
      </c>
      <c r="C77" s="160" t="s">
        <v>241</v>
      </c>
      <c r="D77" s="160" t="s">
        <v>242</v>
      </c>
      <c r="E77" s="160" t="s">
        <v>234</v>
      </c>
      <c r="F77" s="160" t="s">
        <v>231</v>
      </c>
      <c r="G77" s="160" t="s">
        <v>231</v>
      </c>
      <c r="H77" s="160" t="s">
        <v>231</v>
      </c>
      <c r="I77" s="160" t="s">
        <v>231</v>
      </c>
      <c r="J77" s="160" t="s">
        <v>237</v>
      </c>
      <c r="K77" s="160" t="s">
        <v>238</v>
      </c>
    </row>
    <row r="78" spans="1:11" x14ac:dyDescent="0.3">
      <c r="A78" s="160" t="s">
        <v>423</v>
      </c>
      <c r="B78" s="160" t="s">
        <v>424</v>
      </c>
      <c r="C78" s="160" t="s">
        <v>241</v>
      </c>
      <c r="D78" s="160" t="s">
        <v>242</v>
      </c>
      <c r="E78" s="160" t="s">
        <v>234</v>
      </c>
      <c r="F78" s="160" t="s">
        <v>231</v>
      </c>
      <c r="G78" s="160" t="s">
        <v>231</v>
      </c>
      <c r="H78" s="160" t="s">
        <v>231</v>
      </c>
      <c r="I78" s="160" t="s">
        <v>231</v>
      </c>
      <c r="J78" s="160" t="s">
        <v>425</v>
      </c>
      <c r="K78" s="160" t="s">
        <v>238</v>
      </c>
    </row>
    <row r="79" spans="1:11" x14ac:dyDescent="0.3">
      <c r="A79" s="160" t="s">
        <v>426</v>
      </c>
      <c r="B79" s="160" t="s">
        <v>427</v>
      </c>
      <c r="C79" s="160" t="s">
        <v>241</v>
      </c>
      <c r="D79" s="160" t="s">
        <v>242</v>
      </c>
      <c r="E79" s="160" t="s">
        <v>234</v>
      </c>
      <c r="F79" s="160" t="s">
        <v>231</v>
      </c>
      <c r="G79" s="160" t="s">
        <v>231</v>
      </c>
      <c r="H79" s="160" t="s">
        <v>231</v>
      </c>
      <c r="I79" s="160" t="s">
        <v>231</v>
      </c>
      <c r="J79" s="160" t="s">
        <v>428</v>
      </c>
      <c r="K79" s="160" t="s">
        <v>344</v>
      </c>
    </row>
    <row r="80" spans="1:11" x14ac:dyDescent="0.3">
      <c r="A80" s="160" t="s">
        <v>429</v>
      </c>
      <c r="B80" s="160" t="s">
        <v>430</v>
      </c>
      <c r="C80" s="160" t="s">
        <v>241</v>
      </c>
      <c r="D80" s="160" t="s">
        <v>242</v>
      </c>
      <c r="E80" s="160" t="s">
        <v>234</v>
      </c>
      <c r="F80" s="160" t="s">
        <v>231</v>
      </c>
      <c r="G80" s="160" t="s">
        <v>231</v>
      </c>
      <c r="H80" s="160" t="s">
        <v>231</v>
      </c>
      <c r="I80" s="160" t="s">
        <v>231</v>
      </c>
      <c r="J80" s="160" t="s">
        <v>243</v>
      </c>
      <c r="K80" s="160" t="s">
        <v>238</v>
      </c>
    </row>
    <row r="81" spans="1:11" x14ac:dyDescent="0.3">
      <c r="A81" s="160" t="s">
        <v>431</v>
      </c>
      <c r="B81" s="160" t="s">
        <v>432</v>
      </c>
      <c r="C81" s="160" t="s">
        <v>358</v>
      </c>
      <c r="D81" s="160" t="s">
        <v>433</v>
      </c>
      <c r="E81" s="160" t="s">
        <v>234</v>
      </c>
      <c r="F81" s="160" t="s">
        <v>231</v>
      </c>
      <c r="G81" s="160" t="s">
        <v>231</v>
      </c>
      <c r="H81" s="160" t="s">
        <v>231</v>
      </c>
      <c r="I81" s="160" t="s">
        <v>231</v>
      </c>
      <c r="J81" s="160" t="s">
        <v>343</v>
      </c>
      <c r="K81" s="160" t="s">
        <v>238</v>
      </c>
    </row>
    <row r="82" spans="1:11" x14ac:dyDescent="0.3">
      <c r="A82" s="160" t="s">
        <v>434</v>
      </c>
      <c r="B82" s="160" t="s">
        <v>435</v>
      </c>
      <c r="C82" s="160" t="s">
        <v>241</v>
      </c>
      <c r="D82" s="160" t="s">
        <v>242</v>
      </c>
      <c r="E82" s="160" t="s">
        <v>234</v>
      </c>
      <c r="F82" s="160" t="s">
        <v>231</v>
      </c>
      <c r="G82" s="160" t="s">
        <v>231</v>
      </c>
      <c r="H82" s="160" t="s">
        <v>231</v>
      </c>
      <c r="I82" s="160" t="s">
        <v>231</v>
      </c>
      <c r="J82" s="160" t="s">
        <v>243</v>
      </c>
      <c r="K82" s="160" t="s">
        <v>238</v>
      </c>
    </row>
    <row r="83" spans="1:11" x14ac:dyDescent="0.3">
      <c r="A83" s="160" t="s">
        <v>436</v>
      </c>
      <c r="B83" s="160" t="s">
        <v>437</v>
      </c>
      <c r="C83" s="160" t="s">
        <v>241</v>
      </c>
      <c r="D83" s="160" t="s">
        <v>242</v>
      </c>
      <c r="E83" s="160" t="s">
        <v>234</v>
      </c>
      <c r="F83" s="160" t="s">
        <v>231</v>
      </c>
      <c r="G83" s="160" t="s">
        <v>231</v>
      </c>
      <c r="H83" s="160" t="s">
        <v>231</v>
      </c>
      <c r="I83" s="160" t="s">
        <v>231</v>
      </c>
      <c r="J83" s="160" t="s">
        <v>243</v>
      </c>
      <c r="K83" s="160" t="s">
        <v>238</v>
      </c>
    </row>
    <row r="84" spans="1:11" x14ac:dyDescent="0.3">
      <c r="A84" s="160" t="s">
        <v>438</v>
      </c>
      <c r="B84" s="160" t="s">
        <v>439</v>
      </c>
      <c r="C84" s="160" t="s">
        <v>241</v>
      </c>
      <c r="D84" s="160" t="s">
        <v>242</v>
      </c>
      <c r="E84" s="160" t="s">
        <v>234</v>
      </c>
      <c r="F84" s="160" t="s">
        <v>231</v>
      </c>
      <c r="G84" s="160" t="s">
        <v>231</v>
      </c>
      <c r="H84" s="160" t="s">
        <v>231</v>
      </c>
      <c r="I84" s="160" t="s">
        <v>231</v>
      </c>
      <c r="J84" s="160" t="s">
        <v>243</v>
      </c>
      <c r="K84" s="160" t="s">
        <v>238</v>
      </c>
    </row>
    <row r="85" spans="1:11" x14ac:dyDescent="0.3">
      <c r="A85" s="160" t="s">
        <v>440</v>
      </c>
      <c r="B85" s="160" t="s">
        <v>441</v>
      </c>
      <c r="C85" s="160" t="s">
        <v>241</v>
      </c>
      <c r="D85" s="160" t="s">
        <v>242</v>
      </c>
      <c r="E85" s="160" t="s">
        <v>234</v>
      </c>
      <c r="F85" s="160" t="s">
        <v>231</v>
      </c>
      <c r="G85" s="160" t="s">
        <v>231</v>
      </c>
      <c r="H85" s="160" t="s">
        <v>231</v>
      </c>
      <c r="I85" s="160" t="s">
        <v>231</v>
      </c>
      <c r="J85" s="160" t="s">
        <v>246</v>
      </c>
      <c r="K85" s="160" t="s">
        <v>266</v>
      </c>
    </row>
    <row r="86" spans="1:11" x14ac:dyDescent="0.3">
      <c r="A86" s="160" t="s">
        <v>442</v>
      </c>
      <c r="B86" s="160" t="s">
        <v>443</v>
      </c>
      <c r="C86" s="160" t="s">
        <v>241</v>
      </c>
      <c r="D86" s="160" t="s">
        <v>242</v>
      </c>
      <c r="E86" s="160" t="s">
        <v>234</v>
      </c>
      <c r="F86" s="160" t="s">
        <v>231</v>
      </c>
      <c r="G86" s="160" t="s">
        <v>231</v>
      </c>
      <c r="H86" s="160" t="s">
        <v>231</v>
      </c>
      <c r="I86" s="160" t="s">
        <v>231</v>
      </c>
      <c r="J86" s="160" t="s">
        <v>243</v>
      </c>
      <c r="K86" s="160" t="s">
        <v>238</v>
      </c>
    </row>
    <row r="87" spans="1:11" x14ac:dyDescent="0.3">
      <c r="A87" s="160" t="s">
        <v>444</v>
      </c>
      <c r="B87" s="160" t="s">
        <v>445</v>
      </c>
      <c r="C87" s="160" t="s">
        <v>241</v>
      </c>
      <c r="D87" s="160" t="s">
        <v>242</v>
      </c>
      <c r="E87" s="160" t="s">
        <v>234</v>
      </c>
      <c r="F87" s="160" t="s">
        <v>231</v>
      </c>
      <c r="G87" s="160" t="s">
        <v>231</v>
      </c>
      <c r="H87" s="160" t="s">
        <v>231</v>
      </c>
      <c r="I87" s="160" t="s">
        <v>231</v>
      </c>
      <c r="J87" s="160" t="s">
        <v>425</v>
      </c>
      <c r="K87" s="160" t="s">
        <v>238</v>
      </c>
    </row>
    <row r="88" spans="1:11" x14ac:dyDescent="0.3">
      <c r="A88" s="160" t="s">
        <v>446</v>
      </c>
      <c r="B88" s="160" t="s">
        <v>447</v>
      </c>
      <c r="C88" s="160" t="s">
        <v>241</v>
      </c>
      <c r="D88" s="160" t="s">
        <v>242</v>
      </c>
      <c r="E88" s="160" t="s">
        <v>234</v>
      </c>
      <c r="F88" s="160" t="s">
        <v>231</v>
      </c>
      <c r="G88" s="160" t="s">
        <v>231</v>
      </c>
      <c r="H88" s="160" t="s">
        <v>231</v>
      </c>
      <c r="I88" s="160" t="s">
        <v>231</v>
      </c>
      <c r="J88" s="160" t="s">
        <v>243</v>
      </c>
      <c r="K88" s="160" t="s">
        <v>238</v>
      </c>
    </row>
    <row r="89" spans="1:11" x14ac:dyDescent="0.3">
      <c r="A89" s="160" t="s">
        <v>448</v>
      </c>
      <c r="B89" s="160" t="s">
        <v>449</v>
      </c>
      <c r="C89" s="160" t="s">
        <v>241</v>
      </c>
      <c r="D89" s="160" t="s">
        <v>242</v>
      </c>
      <c r="E89" s="160" t="s">
        <v>234</v>
      </c>
      <c r="F89" s="160" t="s">
        <v>231</v>
      </c>
      <c r="G89" s="160" t="s">
        <v>231</v>
      </c>
      <c r="H89" s="160" t="s">
        <v>231</v>
      </c>
      <c r="I89" s="160" t="s">
        <v>231</v>
      </c>
      <c r="J89" s="160" t="s">
        <v>243</v>
      </c>
      <c r="K89" s="160" t="s">
        <v>238</v>
      </c>
    </row>
    <row r="90" spans="1:11" x14ac:dyDescent="0.3">
      <c r="A90" s="160" t="s">
        <v>450</v>
      </c>
      <c r="B90" s="160" t="s">
        <v>437</v>
      </c>
      <c r="C90" s="160" t="s">
        <v>241</v>
      </c>
      <c r="D90" s="160" t="s">
        <v>242</v>
      </c>
      <c r="E90" s="160" t="s">
        <v>234</v>
      </c>
      <c r="F90" s="160" t="s">
        <v>231</v>
      </c>
      <c r="G90" s="160" t="s">
        <v>231</v>
      </c>
      <c r="H90" s="160" t="s">
        <v>231</v>
      </c>
      <c r="I90" s="160" t="s">
        <v>231</v>
      </c>
      <c r="J90" s="160" t="s">
        <v>246</v>
      </c>
      <c r="K90" s="160" t="s">
        <v>266</v>
      </c>
    </row>
    <row r="91" spans="1:11" x14ac:dyDescent="0.3">
      <c r="A91" s="160" t="s">
        <v>451</v>
      </c>
      <c r="B91" s="160" t="s">
        <v>452</v>
      </c>
      <c r="C91" s="160" t="s">
        <v>241</v>
      </c>
      <c r="D91" s="160" t="s">
        <v>242</v>
      </c>
      <c r="E91" s="160" t="s">
        <v>234</v>
      </c>
      <c r="F91" s="160" t="s">
        <v>231</v>
      </c>
      <c r="G91" s="160" t="s">
        <v>231</v>
      </c>
      <c r="H91" s="160" t="s">
        <v>231</v>
      </c>
      <c r="I91" s="160" t="s">
        <v>231</v>
      </c>
      <c r="J91" s="160" t="s">
        <v>243</v>
      </c>
      <c r="K91" s="160" t="s">
        <v>238</v>
      </c>
    </row>
    <row r="92" spans="1:11" x14ac:dyDescent="0.3">
      <c r="A92" s="160" t="s">
        <v>453</v>
      </c>
      <c r="B92" s="160" t="s">
        <v>454</v>
      </c>
      <c r="C92" s="160" t="s">
        <v>241</v>
      </c>
      <c r="D92" s="160" t="s">
        <v>242</v>
      </c>
      <c r="E92" s="160" t="s">
        <v>234</v>
      </c>
      <c r="F92" s="160" t="s">
        <v>231</v>
      </c>
      <c r="G92" s="160" t="s">
        <v>231</v>
      </c>
      <c r="H92" s="160" t="s">
        <v>231</v>
      </c>
      <c r="I92" s="160" t="s">
        <v>231</v>
      </c>
      <c r="J92" s="160" t="s">
        <v>243</v>
      </c>
      <c r="K92" s="160" t="s">
        <v>238</v>
      </c>
    </row>
    <row r="93" spans="1:11" x14ac:dyDescent="0.3">
      <c r="A93" s="160" t="s">
        <v>455</v>
      </c>
      <c r="B93" s="160" t="s">
        <v>456</v>
      </c>
      <c r="C93" s="160" t="s">
        <v>241</v>
      </c>
      <c r="D93" s="160" t="s">
        <v>242</v>
      </c>
      <c r="E93" s="160" t="s">
        <v>234</v>
      </c>
      <c r="F93" s="160" t="s">
        <v>231</v>
      </c>
      <c r="G93" s="160" t="s">
        <v>231</v>
      </c>
      <c r="H93" s="160" t="s">
        <v>231</v>
      </c>
      <c r="I93" s="160" t="s">
        <v>231</v>
      </c>
      <c r="J93" s="160" t="s">
        <v>243</v>
      </c>
      <c r="K93" s="160" t="s">
        <v>238</v>
      </c>
    </row>
    <row r="94" spans="1:11" x14ac:dyDescent="0.3">
      <c r="A94" s="160" t="s">
        <v>457</v>
      </c>
      <c r="B94" s="160" t="s">
        <v>458</v>
      </c>
      <c r="C94" s="160" t="s">
        <v>241</v>
      </c>
      <c r="D94" s="160" t="s">
        <v>242</v>
      </c>
      <c r="E94" s="160" t="s">
        <v>234</v>
      </c>
      <c r="F94" s="160" t="s">
        <v>231</v>
      </c>
      <c r="G94" s="160" t="s">
        <v>231</v>
      </c>
      <c r="H94" s="160" t="s">
        <v>231</v>
      </c>
      <c r="I94" s="160" t="s">
        <v>231</v>
      </c>
      <c r="J94" s="160" t="s">
        <v>243</v>
      </c>
      <c r="K94" s="160" t="s">
        <v>238</v>
      </c>
    </row>
    <row r="95" spans="1:11" x14ac:dyDescent="0.3">
      <c r="A95" s="160" t="s">
        <v>459</v>
      </c>
      <c r="B95" s="160" t="s">
        <v>460</v>
      </c>
      <c r="C95" s="160" t="s">
        <v>241</v>
      </c>
      <c r="D95" s="160" t="s">
        <v>242</v>
      </c>
      <c r="E95" s="160" t="s">
        <v>234</v>
      </c>
      <c r="F95" s="160" t="s">
        <v>231</v>
      </c>
      <c r="G95" s="160" t="s">
        <v>231</v>
      </c>
      <c r="H95" s="160" t="s">
        <v>231</v>
      </c>
      <c r="I95" s="160" t="s">
        <v>231</v>
      </c>
      <c r="J95" s="160" t="s">
        <v>243</v>
      </c>
      <c r="K95" s="160" t="s">
        <v>238</v>
      </c>
    </row>
    <row r="96" spans="1:11" x14ac:dyDescent="0.3">
      <c r="A96" s="160" t="s">
        <v>461</v>
      </c>
      <c r="B96" s="160" t="s">
        <v>462</v>
      </c>
      <c r="C96" s="160" t="s">
        <v>241</v>
      </c>
      <c r="D96" s="160" t="s">
        <v>242</v>
      </c>
      <c r="E96" s="160" t="s">
        <v>234</v>
      </c>
      <c r="F96" s="160" t="s">
        <v>231</v>
      </c>
      <c r="G96" s="160" t="s">
        <v>231</v>
      </c>
      <c r="H96" s="160" t="s">
        <v>231</v>
      </c>
      <c r="I96" s="160" t="s">
        <v>231</v>
      </c>
      <c r="J96" s="160" t="s">
        <v>243</v>
      </c>
      <c r="K96" s="160" t="s">
        <v>238</v>
      </c>
    </row>
    <row r="97" spans="1:11" x14ac:dyDescent="0.3">
      <c r="A97" s="160" t="s">
        <v>463</v>
      </c>
      <c r="B97" s="160" t="s">
        <v>464</v>
      </c>
      <c r="C97" s="160" t="s">
        <v>241</v>
      </c>
      <c r="D97" s="160" t="s">
        <v>242</v>
      </c>
      <c r="E97" s="160" t="s">
        <v>234</v>
      </c>
      <c r="F97" s="160" t="s">
        <v>231</v>
      </c>
      <c r="G97" s="160" t="s">
        <v>231</v>
      </c>
      <c r="H97" s="160" t="s">
        <v>231</v>
      </c>
      <c r="I97" s="160" t="s">
        <v>231</v>
      </c>
      <c r="J97" s="160" t="s">
        <v>411</v>
      </c>
      <c r="K97" s="160" t="s">
        <v>238</v>
      </c>
    </row>
    <row r="98" spans="1:11" x14ac:dyDescent="0.3">
      <c r="A98" s="160" t="s">
        <v>465</v>
      </c>
      <c r="B98" s="160" t="s">
        <v>443</v>
      </c>
      <c r="C98" s="160" t="s">
        <v>241</v>
      </c>
      <c r="D98" s="160" t="s">
        <v>242</v>
      </c>
      <c r="E98" s="160" t="s">
        <v>234</v>
      </c>
      <c r="F98" s="160" t="s">
        <v>231</v>
      </c>
      <c r="G98" s="160" t="s">
        <v>231</v>
      </c>
      <c r="H98" s="160" t="s">
        <v>231</v>
      </c>
      <c r="I98" s="160" t="s">
        <v>231</v>
      </c>
      <c r="J98" s="160" t="s">
        <v>246</v>
      </c>
      <c r="K98" s="160" t="s">
        <v>266</v>
      </c>
    </row>
    <row r="99" spans="1:11" x14ac:dyDescent="0.3">
      <c r="A99" s="160" t="s">
        <v>466</v>
      </c>
      <c r="B99" s="160" t="s">
        <v>467</v>
      </c>
      <c r="C99" s="160" t="s">
        <v>241</v>
      </c>
      <c r="D99" s="160" t="s">
        <v>467</v>
      </c>
      <c r="E99" s="160" t="s">
        <v>234</v>
      </c>
      <c r="F99" s="160" t="s">
        <v>231</v>
      </c>
      <c r="G99" s="160" t="s">
        <v>231</v>
      </c>
      <c r="H99" s="160" t="s">
        <v>231</v>
      </c>
      <c r="I99" s="160" t="s">
        <v>231</v>
      </c>
      <c r="J99" s="160" t="s">
        <v>468</v>
      </c>
      <c r="K99" s="160" t="s">
        <v>238</v>
      </c>
    </row>
    <row r="100" spans="1:11" x14ac:dyDescent="0.3">
      <c r="A100" s="160" t="s">
        <v>469</v>
      </c>
      <c r="B100" s="160" t="s">
        <v>470</v>
      </c>
      <c r="C100" s="160" t="s">
        <v>241</v>
      </c>
      <c r="D100" s="160" t="s">
        <v>242</v>
      </c>
      <c r="E100" s="160" t="s">
        <v>234</v>
      </c>
      <c r="F100" s="160" t="s">
        <v>231</v>
      </c>
      <c r="G100" s="160" t="s">
        <v>231</v>
      </c>
      <c r="H100" s="160" t="s">
        <v>231</v>
      </c>
      <c r="I100" s="160" t="s">
        <v>231</v>
      </c>
      <c r="J100" s="160" t="s">
        <v>243</v>
      </c>
      <c r="K100" s="160" t="s">
        <v>238</v>
      </c>
    </row>
    <row r="101" spans="1:11" x14ac:dyDescent="0.3">
      <c r="A101" s="160" t="s">
        <v>471</v>
      </c>
      <c r="B101" s="160" t="s">
        <v>472</v>
      </c>
      <c r="C101" s="160" t="s">
        <v>241</v>
      </c>
      <c r="D101" s="160" t="s">
        <v>242</v>
      </c>
      <c r="E101" s="160" t="s">
        <v>234</v>
      </c>
      <c r="F101" s="160" t="s">
        <v>231</v>
      </c>
      <c r="G101" s="160" t="s">
        <v>231</v>
      </c>
      <c r="H101" s="160" t="s">
        <v>231</v>
      </c>
      <c r="I101" s="160" t="s">
        <v>231</v>
      </c>
      <c r="J101" s="160" t="s">
        <v>473</v>
      </c>
      <c r="K101" s="160" t="s">
        <v>238</v>
      </c>
    </row>
    <row r="102" spans="1:11" x14ac:dyDescent="0.3">
      <c r="A102" s="160" t="s">
        <v>474</v>
      </c>
      <c r="B102" s="160" t="s">
        <v>475</v>
      </c>
      <c r="C102" s="160" t="s">
        <v>241</v>
      </c>
      <c r="D102" s="160" t="s">
        <v>242</v>
      </c>
      <c r="E102" s="160" t="s">
        <v>234</v>
      </c>
      <c r="F102" s="160" t="s">
        <v>231</v>
      </c>
      <c r="G102" s="160" t="s">
        <v>231</v>
      </c>
      <c r="H102" s="160" t="s">
        <v>231</v>
      </c>
      <c r="I102" s="160" t="s">
        <v>231</v>
      </c>
      <c r="J102" s="160" t="s">
        <v>328</v>
      </c>
      <c r="K102" s="160" t="s">
        <v>238</v>
      </c>
    </row>
    <row r="103" spans="1:11" x14ac:dyDescent="0.3">
      <c r="A103" s="160" t="s">
        <v>476</v>
      </c>
      <c r="B103" s="160" t="s">
        <v>477</v>
      </c>
      <c r="C103" s="160" t="s">
        <v>241</v>
      </c>
      <c r="D103" s="160" t="s">
        <v>242</v>
      </c>
      <c r="E103" s="160" t="s">
        <v>234</v>
      </c>
      <c r="F103" s="160" t="s">
        <v>231</v>
      </c>
      <c r="G103" s="160" t="s">
        <v>231</v>
      </c>
      <c r="H103" s="160" t="s">
        <v>231</v>
      </c>
      <c r="I103" s="160" t="s">
        <v>231</v>
      </c>
      <c r="J103" s="160" t="s">
        <v>243</v>
      </c>
      <c r="K103" s="160" t="s">
        <v>238</v>
      </c>
    </row>
    <row r="104" spans="1:11" x14ac:dyDescent="0.3">
      <c r="A104" s="160" t="s">
        <v>478</v>
      </c>
      <c r="B104" s="160" t="s">
        <v>479</v>
      </c>
      <c r="C104" s="160" t="s">
        <v>241</v>
      </c>
      <c r="D104" s="160" t="s">
        <v>242</v>
      </c>
      <c r="E104" s="160" t="s">
        <v>234</v>
      </c>
      <c r="F104" s="160" t="s">
        <v>231</v>
      </c>
      <c r="G104" s="160" t="s">
        <v>231</v>
      </c>
      <c r="H104" s="160" t="s">
        <v>231</v>
      </c>
      <c r="I104" s="160" t="s">
        <v>231</v>
      </c>
      <c r="J104" s="160" t="s">
        <v>243</v>
      </c>
      <c r="K104" s="160" t="s">
        <v>238</v>
      </c>
    </row>
    <row r="105" spans="1:11" x14ac:dyDescent="0.3">
      <c r="A105" s="160" t="s">
        <v>480</v>
      </c>
      <c r="B105" s="160" t="s">
        <v>481</v>
      </c>
      <c r="C105" s="160" t="s">
        <v>241</v>
      </c>
      <c r="D105" s="160" t="s">
        <v>242</v>
      </c>
      <c r="E105" s="160" t="s">
        <v>234</v>
      </c>
      <c r="F105" s="160" t="s">
        <v>231</v>
      </c>
      <c r="G105" s="160" t="s">
        <v>231</v>
      </c>
      <c r="H105" s="160" t="s">
        <v>231</v>
      </c>
      <c r="I105" s="160" t="s">
        <v>231</v>
      </c>
      <c r="J105" s="160" t="s">
        <v>246</v>
      </c>
      <c r="K105" s="160" t="s">
        <v>238</v>
      </c>
    </row>
    <row r="106" spans="1:11" x14ac:dyDescent="0.3">
      <c r="A106" s="160" t="s">
        <v>482</v>
      </c>
      <c r="B106" s="160" t="s">
        <v>483</v>
      </c>
      <c r="C106" s="160" t="s">
        <v>241</v>
      </c>
      <c r="D106" s="160" t="s">
        <v>242</v>
      </c>
      <c r="E106" s="160" t="s">
        <v>234</v>
      </c>
      <c r="F106" s="160" t="s">
        <v>231</v>
      </c>
      <c r="G106" s="160" t="s">
        <v>231</v>
      </c>
      <c r="H106" s="160" t="s">
        <v>231</v>
      </c>
      <c r="I106" s="160" t="s">
        <v>231</v>
      </c>
      <c r="J106" s="160" t="s">
        <v>243</v>
      </c>
      <c r="K106" s="160" t="s">
        <v>344</v>
      </c>
    </row>
    <row r="107" spans="1:11" x14ac:dyDescent="0.3">
      <c r="A107" s="160" t="s">
        <v>484</v>
      </c>
      <c r="B107" s="160" t="s">
        <v>485</v>
      </c>
      <c r="C107" s="160" t="s">
        <v>326</v>
      </c>
      <c r="D107" s="160" t="s">
        <v>327</v>
      </c>
      <c r="E107" s="160" t="s">
        <v>234</v>
      </c>
      <c r="F107" s="160" t="s">
        <v>231</v>
      </c>
      <c r="G107" s="160" t="s">
        <v>231</v>
      </c>
      <c r="H107" s="160" t="s">
        <v>231</v>
      </c>
      <c r="I107" s="160" t="s">
        <v>231</v>
      </c>
      <c r="J107" s="160" t="s">
        <v>343</v>
      </c>
      <c r="K107" s="160" t="s">
        <v>238</v>
      </c>
    </row>
    <row r="108" spans="1:11" x14ac:dyDescent="0.3">
      <c r="A108" s="160" t="s">
        <v>486</v>
      </c>
      <c r="B108" s="160" t="s">
        <v>487</v>
      </c>
      <c r="C108" s="160" t="s">
        <v>326</v>
      </c>
      <c r="D108" s="160" t="s">
        <v>327</v>
      </c>
      <c r="E108" s="160" t="s">
        <v>234</v>
      </c>
      <c r="F108" s="160" t="s">
        <v>231</v>
      </c>
      <c r="G108" s="160" t="s">
        <v>231</v>
      </c>
      <c r="H108" s="160" t="s">
        <v>231</v>
      </c>
      <c r="I108" s="160" t="s">
        <v>231</v>
      </c>
      <c r="J108" s="160" t="s">
        <v>420</v>
      </c>
      <c r="K108" s="160" t="s">
        <v>238</v>
      </c>
    </row>
    <row r="109" spans="1:11" x14ac:dyDescent="0.3">
      <c r="A109" s="160" t="s">
        <v>488</v>
      </c>
      <c r="B109" s="160" t="s">
        <v>489</v>
      </c>
      <c r="C109" s="160" t="s">
        <v>326</v>
      </c>
      <c r="D109" s="160" t="s">
        <v>327</v>
      </c>
      <c r="E109" s="160" t="s">
        <v>234</v>
      </c>
      <c r="F109" s="160" t="s">
        <v>231</v>
      </c>
      <c r="G109" s="160" t="s">
        <v>231</v>
      </c>
      <c r="H109" s="160" t="s">
        <v>231</v>
      </c>
      <c r="I109" s="160" t="s">
        <v>231</v>
      </c>
      <c r="J109" s="160" t="s">
        <v>343</v>
      </c>
      <c r="K109" s="160" t="s">
        <v>238</v>
      </c>
    </row>
    <row r="110" spans="1:11" x14ac:dyDescent="0.3">
      <c r="A110" s="160" t="s">
        <v>490</v>
      </c>
      <c r="B110" s="160" t="s">
        <v>491</v>
      </c>
      <c r="C110" s="160" t="s">
        <v>326</v>
      </c>
      <c r="D110" s="160" t="s">
        <v>327</v>
      </c>
      <c r="E110" s="160" t="s">
        <v>234</v>
      </c>
      <c r="F110" s="160" t="s">
        <v>231</v>
      </c>
      <c r="G110" s="160" t="s">
        <v>231</v>
      </c>
      <c r="H110" s="160" t="s">
        <v>231</v>
      </c>
      <c r="I110" s="160" t="s">
        <v>231</v>
      </c>
      <c r="J110" s="160" t="s">
        <v>343</v>
      </c>
      <c r="K110" s="160" t="s">
        <v>238</v>
      </c>
    </row>
    <row r="111" spans="1:11" x14ac:dyDescent="0.3">
      <c r="A111" s="160" t="s">
        <v>492</v>
      </c>
      <c r="B111" s="160" t="s">
        <v>491</v>
      </c>
      <c r="C111" s="160" t="s">
        <v>326</v>
      </c>
      <c r="D111" s="160" t="s">
        <v>327</v>
      </c>
      <c r="E111" s="160" t="s">
        <v>234</v>
      </c>
      <c r="F111" s="160" t="s">
        <v>231</v>
      </c>
      <c r="G111" s="160" t="s">
        <v>231</v>
      </c>
      <c r="H111" s="160" t="s">
        <v>231</v>
      </c>
      <c r="I111" s="160" t="s">
        <v>231</v>
      </c>
      <c r="J111" s="160" t="s">
        <v>343</v>
      </c>
      <c r="K111" s="160" t="s">
        <v>238</v>
      </c>
    </row>
    <row r="112" spans="1:11" x14ac:dyDescent="0.3">
      <c r="A112" s="160" t="s">
        <v>493</v>
      </c>
      <c r="B112" s="160" t="s">
        <v>494</v>
      </c>
      <c r="C112" s="160" t="s">
        <v>326</v>
      </c>
      <c r="D112" s="160" t="s">
        <v>327</v>
      </c>
      <c r="E112" s="160" t="s">
        <v>234</v>
      </c>
      <c r="F112" s="160" t="s">
        <v>231</v>
      </c>
      <c r="G112" s="160" t="s">
        <v>231</v>
      </c>
      <c r="H112" s="160" t="s">
        <v>231</v>
      </c>
      <c r="I112" s="160" t="s">
        <v>231</v>
      </c>
      <c r="J112" s="160" t="s">
        <v>495</v>
      </c>
      <c r="K112" s="160" t="s">
        <v>238</v>
      </c>
    </row>
    <row r="113" spans="1:11" x14ac:dyDescent="0.3">
      <c r="A113" s="160" t="s">
        <v>496</v>
      </c>
      <c r="B113" s="160" t="s">
        <v>497</v>
      </c>
      <c r="C113" s="160" t="s">
        <v>326</v>
      </c>
      <c r="D113" s="160" t="s">
        <v>327</v>
      </c>
      <c r="E113" s="160" t="s">
        <v>234</v>
      </c>
      <c r="F113" s="160" t="s">
        <v>231</v>
      </c>
      <c r="G113" s="160" t="s">
        <v>231</v>
      </c>
      <c r="H113" s="160" t="s">
        <v>231</v>
      </c>
      <c r="I113" s="160" t="s">
        <v>231</v>
      </c>
      <c r="J113" s="160" t="s">
        <v>343</v>
      </c>
      <c r="K113" s="160" t="s">
        <v>344</v>
      </c>
    </row>
    <row r="114" spans="1:11" x14ac:dyDescent="0.3">
      <c r="A114" s="160" t="s">
        <v>498</v>
      </c>
      <c r="B114" s="160" t="s">
        <v>499</v>
      </c>
      <c r="C114" s="160" t="s">
        <v>326</v>
      </c>
      <c r="D114" s="160" t="s">
        <v>327</v>
      </c>
      <c r="E114" s="160" t="s">
        <v>234</v>
      </c>
      <c r="F114" s="160" t="s">
        <v>231</v>
      </c>
      <c r="G114" s="160" t="s">
        <v>231</v>
      </c>
      <c r="H114" s="160" t="s">
        <v>231</v>
      </c>
      <c r="I114" s="160" t="s">
        <v>231</v>
      </c>
      <c r="J114" s="160" t="s">
        <v>343</v>
      </c>
      <c r="K114" s="160" t="s">
        <v>344</v>
      </c>
    </row>
    <row r="115" spans="1:11" x14ac:dyDescent="0.3">
      <c r="A115" s="160" t="s">
        <v>500</v>
      </c>
      <c r="B115" s="160" t="s">
        <v>501</v>
      </c>
      <c r="C115" s="160" t="s">
        <v>326</v>
      </c>
      <c r="D115" s="160" t="s">
        <v>327</v>
      </c>
      <c r="E115" s="160" t="s">
        <v>234</v>
      </c>
      <c r="F115" s="160" t="s">
        <v>231</v>
      </c>
      <c r="G115" s="160" t="s">
        <v>231</v>
      </c>
      <c r="H115" s="160" t="s">
        <v>231</v>
      </c>
      <c r="I115" s="160" t="s">
        <v>231</v>
      </c>
      <c r="J115" s="160" t="s">
        <v>343</v>
      </c>
      <c r="K115" s="160" t="s">
        <v>344</v>
      </c>
    </row>
    <row r="116" spans="1:11" x14ac:dyDescent="0.3">
      <c r="A116" s="160" t="s">
        <v>502</v>
      </c>
      <c r="B116" s="160" t="s">
        <v>503</v>
      </c>
      <c r="C116" s="160" t="s">
        <v>326</v>
      </c>
      <c r="D116" s="160" t="s">
        <v>327</v>
      </c>
      <c r="E116" s="160" t="s">
        <v>234</v>
      </c>
      <c r="F116" s="160" t="s">
        <v>231</v>
      </c>
      <c r="G116" s="160" t="s">
        <v>231</v>
      </c>
      <c r="H116" s="160" t="s">
        <v>231</v>
      </c>
      <c r="I116" s="160" t="s">
        <v>231</v>
      </c>
      <c r="J116" s="160" t="s">
        <v>343</v>
      </c>
      <c r="K116" s="160" t="s">
        <v>344</v>
      </c>
    </row>
    <row r="117" spans="1:11" x14ac:dyDescent="0.3">
      <c r="A117" s="160" t="s">
        <v>504</v>
      </c>
      <c r="B117" s="160" t="s">
        <v>505</v>
      </c>
      <c r="C117" s="160" t="s">
        <v>326</v>
      </c>
      <c r="D117" s="160" t="s">
        <v>327</v>
      </c>
      <c r="E117" s="160" t="s">
        <v>234</v>
      </c>
      <c r="F117" s="160" t="s">
        <v>231</v>
      </c>
      <c r="G117" s="160" t="s">
        <v>231</v>
      </c>
      <c r="H117" s="160" t="s">
        <v>231</v>
      </c>
      <c r="I117" s="160" t="s">
        <v>231</v>
      </c>
      <c r="J117" s="160" t="s">
        <v>343</v>
      </c>
      <c r="K117" s="160" t="s">
        <v>344</v>
      </c>
    </row>
    <row r="118" spans="1:11" x14ac:dyDescent="0.3">
      <c r="A118" s="160" t="s">
        <v>506</v>
      </c>
      <c r="B118" s="160" t="s">
        <v>507</v>
      </c>
      <c r="C118" s="160" t="s">
        <v>326</v>
      </c>
      <c r="D118" s="160" t="s">
        <v>327</v>
      </c>
      <c r="E118" s="160" t="s">
        <v>234</v>
      </c>
      <c r="F118" s="160" t="s">
        <v>231</v>
      </c>
      <c r="G118" s="160" t="s">
        <v>231</v>
      </c>
      <c r="H118" s="160" t="s">
        <v>231</v>
      </c>
      <c r="I118" s="160" t="s">
        <v>231</v>
      </c>
      <c r="J118" s="160" t="s">
        <v>343</v>
      </c>
      <c r="K118" s="160" t="s">
        <v>238</v>
      </c>
    </row>
    <row r="119" spans="1:11" x14ac:dyDescent="0.3">
      <c r="A119" s="160" t="s">
        <v>508</v>
      </c>
      <c r="B119" s="160" t="s">
        <v>509</v>
      </c>
      <c r="C119" s="160" t="s">
        <v>326</v>
      </c>
      <c r="D119" s="160" t="s">
        <v>327</v>
      </c>
      <c r="E119" s="160" t="s">
        <v>234</v>
      </c>
      <c r="F119" s="160" t="s">
        <v>231</v>
      </c>
      <c r="G119" s="160" t="s">
        <v>231</v>
      </c>
      <c r="H119" s="160" t="s">
        <v>231</v>
      </c>
      <c r="I119" s="160" t="s">
        <v>231</v>
      </c>
      <c r="J119" s="160" t="s">
        <v>343</v>
      </c>
      <c r="K119" s="160" t="s">
        <v>344</v>
      </c>
    </row>
    <row r="120" spans="1:11" x14ac:dyDescent="0.3">
      <c r="A120" s="160" t="s">
        <v>510</v>
      </c>
      <c r="B120" s="160" t="s">
        <v>511</v>
      </c>
      <c r="C120" s="160" t="s">
        <v>326</v>
      </c>
      <c r="D120" s="160" t="s">
        <v>327</v>
      </c>
      <c r="E120" s="160" t="s">
        <v>234</v>
      </c>
      <c r="F120" s="160" t="s">
        <v>231</v>
      </c>
      <c r="G120" s="160" t="s">
        <v>231</v>
      </c>
      <c r="H120" s="160" t="s">
        <v>231</v>
      </c>
      <c r="I120" s="160" t="s">
        <v>231</v>
      </c>
      <c r="J120" s="160" t="s">
        <v>343</v>
      </c>
      <c r="K120" s="160" t="s">
        <v>344</v>
      </c>
    </row>
    <row r="121" spans="1:11" x14ac:dyDescent="0.3">
      <c r="A121" s="160" t="s">
        <v>512</v>
      </c>
      <c r="B121" s="160" t="s">
        <v>513</v>
      </c>
      <c r="C121" s="160" t="s">
        <v>326</v>
      </c>
      <c r="D121" s="160" t="s">
        <v>327</v>
      </c>
      <c r="E121" s="160" t="s">
        <v>234</v>
      </c>
      <c r="F121" s="160" t="s">
        <v>231</v>
      </c>
      <c r="G121" s="160" t="s">
        <v>231</v>
      </c>
      <c r="H121" s="160" t="s">
        <v>231</v>
      </c>
      <c r="I121" s="160" t="s">
        <v>231</v>
      </c>
      <c r="J121" s="160" t="s">
        <v>343</v>
      </c>
      <c r="K121" s="160" t="s">
        <v>238</v>
      </c>
    </row>
    <row r="122" spans="1:11" x14ac:dyDescent="0.3">
      <c r="A122" s="160" t="s">
        <v>514</v>
      </c>
      <c r="B122" s="160" t="s">
        <v>515</v>
      </c>
      <c r="C122" s="160" t="s">
        <v>326</v>
      </c>
      <c r="D122" s="160" t="s">
        <v>327</v>
      </c>
      <c r="E122" s="160" t="s">
        <v>234</v>
      </c>
      <c r="F122" s="160" t="s">
        <v>231</v>
      </c>
      <c r="G122" s="160" t="s">
        <v>231</v>
      </c>
      <c r="H122" s="160" t="s">
        <v>231</v>
      </c>
      <c r="I122" s="160" t="s">
        <v>231</v>
      </c>
      <c r="J122" s="160" t="s">
        <v>343</v>
      </c>
      <c r="K122" s="160" t="s">
        <v>344</v>
      </c>
    </row>
    <row r="123" spans="1:11" x14ac:dyDescent="0.3">
      <c r="A123" s="160" t="s">
        <v>516</v>
      </c>
      <c r="B123" s="160" t="s">
        <v>517</v>
      </c>
      <c r="C123" s="160" t="s">
        <v>326</v>
      </c>
      <c r="D123" s="160" t="s">
        <v>327</v>
      </c>
      <c r="E123" s="160" t="s">
        <v>234</v>
      </c>
      <c r="F123" s="160" t="s">
        <v>231</v>
      </c>
      <c r="G123" s="160" t="s">
        <v>231</v>
      </c>
      <c r="H123" s="160" t="s">
        <v>231</v>
      </c>
      <c r="I123" s="160" t="s">
        <v>231</v>
      </c>
      <c r="J123" s="160" t="s">
        <v>343</v>
      </c>
      <c r="K123" s="160" t="s">
        <v>344</v>
      </c>
    </row>
    <row r="124" spans="1:11" x14ac:dyDescent="0.3">
      <c r="A124" s="160" t="s">
        <v>518</v>
      </c>
      <c r="B124" s="160" t="s">
        <v>519</v>
      </c>
      <c r="C124" s="160" t="s">
        <v>326</v>
      </c>
      <c r="D124" s="160" t="s">
        <v>327</v>
      </c>
      <c r="E124" s="160" t="s">
        <v>234</v>
      </c>
      <c r="F124" s="160" t="s">
        <v>231</v>
      </c>
      <c r="G124" s="160" t="s">
        <v>231</v>
      </c>
      <c r="H124" s="160" t="s">
        <v>231</v>
      </c>
      <c r="I124" s="160" t="s">
        <v>231</v>
      </c>
      <c r="J124" s="160" t="s">
        <v>343</v>
      </c>
      <c r="K124" s="160" t="s">
        <v>238</v>
      </c>
    </row>
    <row r="125" spans="1:11" x14ac:dyDescent="0.3">
      <c r="A125" s="160" t="s">
        <v>520</v>
      </c>
      <c r="B125" s="160" t="s">
        <v>521</v>
      </c>
      <c r="C125" s="160" t="s">
        <v>326</v>
      </c>
      <c r="D125" s="160" t="s">
        <v>327</v>
      </c>
      <c r="E125" s="160" t="s">
        <v>234</v>
      </c>
      <c r="F125" s="160" t="s">
        <v>231</v>
      </c>
      <c r="G125" s="160" t="s">
        <v>231</v>
      </c>
      <c r="H125" s="160" t="s">
        <v>231</v>
      </c>
      <c r="I125" s="160" t="s">
        <v>231</v>
      </c>
      <c r="J125" s="160" t="s">
        <v>343</v>
      </c>
      <c r="K125" s="160" t="s">
        <v>344</v>
      </c>
    </row>
    <row r="126" spans="1:11" x14ac:dyDescent="0.3">
      <c r="A126" s="160" t="s">
        <v>522</v>
      </c>
      <c r="B126" s="160" t="s">
        <v>523</v>
      </c>
      <c r="C126" s="160" t="s">
        <v>326</v>
      </c>
      <c r="D126" s="160" t="s">
        <v>327</v>
      </c>
      <c r="E126" s="160" t="s">
        <v>234</v>
      </c>
      <c r="F126" s="160" t="s">
        <v>231</v>
      </c>
      <c r="G126" s="160" t="s">
        <v>231</v>
      </c>
      <c r="H126" s="160" t="s">
        <v>231</v>
      </c>
      <c r="I126" s="160" t="s">
        <v>231</v>
      </c>
      <c r="J126" s="160" t="s">
        <v>343</v>
      </c>
      <c r="K126" s="160" t="s">
        <v>344</v>
      </c>
    </row>
    <row r="127" spans="1:11" x14ac:dyDescent="0.3">
      <c r="A127" s="160" t="s">
        <v>524</v>
      </c>
      <c r="B127" s="160" t="s">
        <v>525</v>
      </c>
      <c r="C127" s="160" t="s">
        <v>326</v>
      </c>
      <c r="D127" s="160" t="s">
        <v>327</v>
      </c>
      <c r="E127" s="160" t="s">
        <v>234</v>
      </c>
      <c r="F127" s="160" t="s">
        <v>231</v>
      </c>
      <c r="G127" s="160" t="s">
        <v>231</v>
      </c>
      <c r="H127" s="160" t="s">
        <v>231</v>
      </c>
      <c r="I127" s="160" t="s">
        <v>231</v>
      </c>
      <c r="J127" s="160" t="s">
        <v>526</v>
      </c>
      <c r="K127" s="160" t="s">
        <v>238</v>
      </c>
    </row>
    <row r="128" spans="1:11" x14ac:dyDescent="0.3">
      <c r="A128" s="160" t="s">
        <v>527</v>
      </c>
      <c r="B128" s="160" t="s">
        <v>528</v>
      </c>
      <c r="C128" s="160" t="s">
        <v>326</v>
      </c>
      <c r="D128" s="160" t="s">
        <v>327</v>
      </c>
      <c r="E128" s="160" t="s">
        <v>234</v>
      </c>
      <c r="F128" s="160" t="s">
        <v>231</v>
      </c>
      <c r="G128" s="160" t="s">
        <v>231</v>
      </c>
      <c r="H128" s="160" t="s">
        <v>231</v>
      </c>
      <c r="I128" s="160" t="s">
        <v>231</v>
      </c>
      <c r="J128" s="160" t="s">
        <v>526</v>
      </c>
      <c r="K128" s="160" t="s">
        <v>344</v>
      </c>
    </row>
    <row r="129" spans="1:11" x14ac:dyDescent="0.3">
      <c r="A129" s="160" t="s">
        <v>529</v>
      </c>
      <c r="B129" s="160" t="s">
        <v>530</v>
      </c>
      <c r="C129" s="160" t="s">
        <v>326</v>
      </c>
      <c r="D129" s="160" t="s">
        <v>327</v>
      </c>
      <c r="E129" s="160" t="s">
        <v>234</v>
      </c>
      <c r="F129" s="160" t="s">
        <v>231</v>
      </c>
      <c r="G129" s="160" t="s">
        <v>231</v>
      </c>
      <c r="H129" s="160" t="s">
        <v>231</v>
      </c>
      <c r="I129" s="160" t="s">
        <v>231</v>
      </c>
      <c r="J129" s="160" t="s">
        <v>526</v>
      </c>
      <c r="K129" s="160" t="s">
        <v>344</v>
      </c>
    </row>
    <row r="130" spans="1:11" x14ac:dyDescent="0.3">
      <c r="A130" s="160" t="s">
        <v>531</v>
      </c>
      <c r="B130" s="160" t="s">
        <v>532</v>
      </c>
      <c r="C130" s="160" t="s">
        <v>326</v>
      </c>
      <c r="D130" s="160" t="s">
        <v>327</v>
      </c>
      <c r="E130" s="160" t="s">
        <v>234</v>
      </c>
      <c r="F130" s="160" t="s">
        <v>231</v>
      </c>
      <c r="G130" s="160" t="s">
        <v>231</v>
      </c>
      <c r="H130" s="160" t="s">
        <v>231</v>
      </c>
      <c r="I130" s="160" t="s">
        <v>231</v>
      </c>
      <c r="J130" s="160" t="s">
        <v>343</v>
      </c>
      <c r="K130" s="160" t="s">
        <v>344</v>
      </c>
    </row>
    <row r="131" spans="1:11" x14ac:dyDescent="0.3">
      <c r="A131" s="160" t="s">
        <v>533</v>
      </c>
      <c r="B131" s="160" t="s">
        <v>534</v>
      </c>
      <c r="C131" s="160" t="s">
        <v>326</v>
      </c>
      <c r="D131" s="160" t="s">
        <v>327</v>
      </c>
      <c r="E131" s="160" t="s">
        <v>234</v>
      </c>
      <c r="F131" s="160" t="s">
        <v>231</v>
      </c>
      <c r="G131" s="160" t="s">
        <v>231</v>
      </c>
      <c r="H131" s="160" t="s">
        <v>231</v>
      </c>
      <c r="I131" s="160" t="s">
        <v>231</v>
      </c>
      <c r="J131" s="160" t="s">
        <v>343</v>
      </c>
      <c r="K131" s="160" t="s">
        <v>344</v>
      </c>
    </row>
    <row r="132" spans="1:11" x14ac:dyDescent="0.3">
      <c r="A132" s="160" t="s">
        <v>535</v>
      </c>
      <c r="B132" s="160" t="s">
        <v>536</v>
      </c>
      <c r="C132" s="160" t="s">
        <v>326</v>
      </c>
      <c r="D132" s="160" t="s">
        <v>327</v>
      </c>
      <c r="E132" s="160" t="s">
        <v>234</v>
      </c>
      <c r="F132" s="160" t="s">
        <v>231</v>
      </c>
      <c r="G132" s="160" t="s">
        <v>231</v>
      </c>
      <c r="H132" s="160" t="s">
        <v>231</v>
      </c>
      <c r="I132" s="160" t="s">
        <v>231</v>
      </c>
      <c r="J132" s="160" t="s">
        <v>343</v>
      </c>
      <c r="K132" s="160" t="s">
        <v>238</v>
      </c>
    </row>
    <row r="133" spans="1:11" x14ac:dyDescent="0.3">
      <c r="A133" s="160" t="s">
        <v>537</v>
      </c>
      <c r="B133" s="160" t="s">
        <v>538</v>
      </c>
      <c r="C133" s="160" t="s">
        <v>326</v>
      </c>
      <c r="D133" s="160" t="s">
        <v>327</v>
      </c>
      <c r="E133" s="160" t="s">
        <v>234</v>
      </c>
      <c r="F133" s="160" t="s">
        <v>231</v>
      </c>
      <c r="G133" s="160" t="s">
        <v>231</v>
      </c>
      <c r="H133" s="160" t="s">
        <v>231</v>
      </c>
      <c r="I133" s="160" t="s">
        <v>231</v>
      </c>
      <c r="J133" s="160" t="s">
        <v>343</v>
      </c>
      <c r="K133" s="160" t="s">
        <v>344</v>
      </c>
    </row>
    <row r="134" spans="1:11" x14ac:dyDescent="0.3">
      <c r="A134" s="160" t="s">
        <v>539</v>
      </c>
      <c r="B134" s="160" t="s">
        <v>540</v>
      </c>
      <c r="C134" s="160" t="s">
        <v>326</v>
      </c>
      <c r="D134" s="160" t="s">
        <v>327</v>
      </c>
      <c r="E134" s="160" t="s">
        <v>234</v>
      </c>
      <c r="F134" s="160" t="s">
        <v>231</v>
      </c>
      <c r="G134" s="160" t="s">
        <v>231</v>
      </c>
      <c r="H134" s="160" t="s">
        <v>231</v>
      </c>
      <c r="I134" s="160" t="s">
        <v>231</v>
      </c>
      <c r="J134" s="160" t="s">
        <v>343</v>
      </c>
      <c r="K134" s="160" t="s">
        <v>344</v>
      </c>
    </row>
    <row r="135" spans="1:11" x14ac:dyDescent="0.3">
      <c r="A135" s="160" t="s">
        <v>541</v>
      </c>
      <c r="B135" s="160" t="s">
        <v>542</v>
      </c>
      <c r="C135" s="160" t="s">
        <v>326</v>
      </c>
      <c r="D135" s="160" t="s">
        <v>327</v>
      </c>
      <c r="E135" s="160" t="s">
        <v>234</v>
      </c>
      <c r="F135" s="160" t="s">
        <v>231</v>
      </c>
      <c r="G135" s="160" t="s">
        <v>231</v>
      </c>
      <c r="H135" s="160" t="s">
        <v>231</v>
      </c>
      <c r="I135" s="160" t="s">
        <v>231</v>
      </c>
      <c r="J135" s="160" t="s">
        <v>343</v>
      </c>
      <c r="K135" s="160" t="s">
        <v>344</v>
      </c>
    </row>
    <row r="136" spans="1:11" x14ac:dyDescent="0.3">
      <c r="A136" s="160" t="s">
        <v>543</v>
      </c>
      <c r="B136" s="160" t="s">
        <v>544</v>
      </c>
      <c r="C136" s="160" t="s">
        <v>326</v>
      </c>
      <c r="D136" s="160" t="s">
        <v>327</v>
      </c>
      <c r="E136" s="160" t="s">
        <v>234</v>
      </c>
      <c r="F136" s="160" t="s">
        <v>231</v>
      </c>
      <c r="G136" s="160" t="s">
        <v>231</v>
      </c>
      <c r="H136" s="160" t="s">
        <v>231</v>
      </c>
      <c r="I136" s="160" t="s">
        <v>231</v>
      </c>
      <c r="J136" s="160" t="s">
        <v>343</v>
      </c>
      <c r="K136" s="160" t="s">
        <v>344</v>
      </c>
    </row>
    <row r="137" spans="1:11" x14ac:dyDescent="0.3">
      <c r="A137" s="160" t="s">
        <v>545</v>
      </c>
      <c r="B137" s="160" t="s">
        <v>546</v>
      </c>
      <c r="C137" s="160" t="s">
        <v>326</v>
      </c>
      <c r="D137" s="160" t="s">
        <v>327</v>
      </c>
      <c r="E137" s="160" t="s">
        <v>234</v>
      </c>
      <c r="F137" s="160" t="s">
        <v>231</v>
      </c>
      <c r="G137" s="160" t="s">
        <v>231</v>
      </c>
      <c r="H137" s="160" t="s">
        <v>231</v>
      </c>
      <c r="I137" s="160" t="s">
        <v>231</v>
      </c>
      <c r="J137" s="160" t="s">
        <v>343</v>
      </c>
      <c r="K137" s="160" t="s">
        <v>344</v>
      </c>
    </row>
    <row r="138" spans="1:11" x14ac:dyDescent="0.3">
      <c r="A138" s="160" t="s">
        <v>547</v>
      </c>
      <c r="B138" s="160" t="s">
        <v>548</v>
      </c>
      <c r="C138" s="160" t="s">
        <v>326</v>
      </c>
      <c r="D138" s="160" t="s">
        <v>327</v>
      </c>
      <c r="E138" s="160" t="s">
        <v>234</v>
      </c>
      <c r="F138" s="160" t="s">
        <v>231</v>
      </c>
      <c r="G138" s="160" t="s">
        <v>231</v>
      </c>
      <c r="H138" s="160" t="s">
        <v>231</v>
      </c>
      <c r="I138" s="160" t="s">
        <v>231</v>
      </c>
      <c r="J138" s="160" t="s">
        <v>549</v>
      </c>
      <c r="K138" s="160" t="s">
        <v>238</v>
      </c>
    </row>
    <row r="139" spans="1:11" x14ac:dyDescent="0.3">
      <c r="A139" s="160" t="s">
        <v>550</v>
      </c>
      <c r="B139" s="160" t="s">
        <v>551</v>
      </c>
      <c r="C139" s="160" t="s">
        <v>326</v>
      </c>
      <c r="D139" s="160" t="s">
        <v>327</v>
      </c>
      <c r="E139" s="160" t="s">
        <v>234</v>
      </c>
      <c r="F139" s="160" t="s">
        <v>231</v>
      </c>
      <c r="G139" s="160" t="s">
        <v>231</v>
      </c>
      <c r="H139" s="160" t="s">
        <v>231</v>
      </c>
      <c r="I139" s="160" t="s">
        <v>231</v>
      </c>
      <c r="J139" s="160" t="s">
        <v>526</v>
      </c>
      <c r="K139" s="160" t="s">
        <v>344</v>
      </c>
    </row>
    <row r="140" spans="1:11" x14ac:dyDescent="0.3">
      <c r="A140" s="160" t="s">
        <v>552</v>
      </c>
      <c r="B140" s="160" t="s">
        <v>553</v>
      </c>
      <c r="C140" s="160" t="s">
        <v>326</v>
      </c>
      <c r="D140" s="160" t="s">
        <v>327</v>
      </c>
      <c r="E140" s="160" t="s">
        <v>234</v>
      </c>
      <c r="F140" s="160" t="s">
        <v>231</v>
      </c>
      <c r="G140" s="160" t="s">
        <v>231</v>
      </c>
      <c r="H140" s="160" t="s">
        <v>231</v>
      </c>
      <c r="I140" s="160" t="s">
        <v>231</v>
      </c>
      <c r="J140" s="160" t="s">
        <v>526</v>
      </c>
      <c r="K140" s="160" t="s">
        <v>344</v>
      </c>
    </row>
    <row r="141" spans="1:11" x14ac:dyDescent="0.3">
      <c r="A141" s="160" t="s">
        <v>554</v>
      </c>
      <c r="B141" s="160" t="s">
        <v>555</v>
      </c>
      <c r="C141" s="160" t="s">
        <v>326</v>
      </c>
      <c r="D141" s="160" t="s">
        <v>327</v>
      </c>
      <c r="E141" s="160" t="s">
        <v>234</v>
      </c>
      <c r="F141" s="160" t="s">
        <v>231</v>
      </c>
      <c r="G141" s="160" t="s">
        <v>231</v>
      </c>
      <c r="H141" s="160" t="s">
        <v>231</v>
      </c>
      <c r="I141" s="160" t="s">
        <v>231</v>
      </c>
      <c r="J141" s="160" t="s">
        <v>526</v>
      </c>
      <c r="K141" s="160" t="s">
        <v>344</v>
      </c>
    </row>
    <row r="142" spans="1:11" x14ac:dyDescent="0.3">
      <c r="A142" s="160" t="s">
        <v>556</v>
      </c>
      <c r="B142" s="160" t="s">
        <v>557</v>
      </c>
      <c r="C142" s="160" t="s">
        <v>326</v>
      </c>
      <c r="D142" s="160" t="s">
        <v>327</v>
      </c>
      <c r="E142" s="160" t="s">
        <v>234</v>
      </c>
      <c r="F142" s="160" t="s">
        <v>231</v>
      </c>
      <c r="G142" s="160" t="s">
        <v>231</v>
      </c>
      <c r="H142" s="160" t="s">
        <v>231</v>
      </c>
      <c r="I142" s="160" t="s">
        <v>231</v>
      </c>
      <c r="J142" s="160" t="s">
        <v>526</v>
      </c>
      <c r="K142" s="160" t="s">
        <v>344</v>
      </c>
    </row>
    <row r="143" spans="1:11" x14ac:dyDescent="0.3">
      <c r="A143" s="160" t="s">
        <v>558</v>
      </c>
      <c r="B143" s="160" t="s">
        <v>559</v>
      </c>
      <c r="C143" s="160" t="s">
        <v>326</v>
      </c>
      <c r="D143" s="160" t="s">
        <v>327</v>
      </c>
      <c r="E143" s="160" t="s">
        <v>234</v>
      </c>
      <c r="F143" s="160" t="s">
        <v>231</v>
      </c>
      <c r="G143" s="160" t="s">
        <v>231</v>
      </c>
      <c r="H143" s="160" t="s">
        <v>231</v>
      </c>
      <c r="I143" s="160" t="s">
        <v>231</v>
      </c>
      <c r="J143" s="160" t="s">
        <v>526</v>
      </c>
      <c r="K143" s="160" t="s">
        <v>344</v>
      </c>
    </row>
    <row r="144" spans="1:11" x14ac:dyDescent="0.3">
      <c r="A144" s="160" t="s">
        <v>560</v>
      </c>
      <c r="B144" s="160" t="s">
        <v>561</v>
      </c>
      <c r="C144" s="160" t="s">
        <v>326</v>
      </c>
      <c r="D144" s="160" t="s">
        <v>327</v>
      </c>
      <c r="E144" s="160" t="s">
        <v>234</v>
      </c>
      <c r="F144" s="160" t="s">
        <v>231</v>
      </c>
      <c r="G144" s="160" t="s">
        <v>231</v>
      </c>
      <c r="H144" s="160" t="s">
        <v>231</v>
      </c>
      <c r="I144" s="160" t="s">
        <v>231</v>
      </c>
      <c r="J144" s="160" t="s">
        <v>526</v>
      </c>
      <c r="K144" s="160" t="s">
        <v>344</v>
      </c>
    </row>
    <row r="145" spans="1:11" x14ac:dyDescent="0.3">
      <c r="A145" s="160" t="s">
        <v>562</v>
      </c>
      <c r="B145" s="160" t="s">
        <v>563</v>
      </c>
      <c r="C145" s="160" t="s">
        <v>326</v>
      </c>
      <c r="D145" s="160" t="s">
        <v>327</v>
      </c>
      <c r="E145" s="160" t="s">
        <v>234</v>
      </c>
      <c r="F145" s="160" t="s">
        <v>231</v>
      </c>
      <c r="G145" s="160" t="s">
        <v>231</v>
      </c>
      <c r="H145" s="160" t="s">
        <v>231</v>
      </c>
      <c r="I145" s="160" t="s">
        <v>231</v>
      </c>
      <c r="J145" s="160" t="s">
        <v>526</v>
      </c>
      <c r="K145" s="160" t="s">
        <v>344</v>
      </c>
    </row>
    <row r="146" spans="1:11" x14ac:dyDescent="0.3">
      <c r="A146" s="160" t="s">
        <v>564</v>
      </c>
      <c r="B146" s="160" t="s">
        <v>565</v>
      </c>
      <c r="C146" s="160" t="s">
        <v>326</v>
      </c>
      <c r="D146" s="160" t="s">
        <v>327</v>
      </c>
      <c r="E146" s="160" t="s">
        <v>234</v>
      </c>
      <c r="F146" s="160" t="s">
        <v>231</v>
      </c>
      <c r="G146" s="160" t="s">
        <v>231</v>
      </c>
      <c r="H146" s="160" t="s">
        <v>231</v>
      </c>
      <c r="I146" s="160" t="s">
        <v>231</v>
      </c>
      <c r="J146" s="160" t="s">
        <v>526</v>
      </c>
      <c r="K146" s="160" t="s">
        <v>344</v>
      </c>
    </row>
    <row r="147" spans="1:11" x14ac:dyDescent="0.3">
      <c r="A147" s="160" t="s">
        <v>566</v>
      </c>
      <c r="B147" s="160" t="s">
        <v>567</v>
      </c>
      <c r="C147" s="160" t="s">
        <v>326</v>
      </c>
      <c r="D147" s="160" t="s">
        <v>327</v>
      </c>
      <c r="E147" s="160" t="s">
        <v>234</v>
      </c>
      <c r="F147" s="160" t="s">
        <v>231</v>
      </c>
      <c r="G147" s="160" t="s">
        <v>231</v>
      </c>
      <c r="H147" s="160" t="s">
        <v>231</v>
      </c>
      <c r="I147" s="160" t="s">
        <v>231</v>
      </c>
      <c r="J147" s="160" t="s">
        <v>526</v>
      </c>
      <c r="K147" s="160" t="s">
        <v>344</v>
      </c>
    </row>
    <row r="148" spans="1:11" x14ac:dyDescent="0.3">
      <c r="A148" s="160" t="s">
        <v>568</v>
      </c>
      <c r="B148" s="160" t="s">
        <v>569</v>
      </c>
      <c r="C148" s="160" t="s">
        <v>326</v>
      </c>
      <c r="D148" s="160" t="s">
        <v>327</v>
      </c>
      <c r="E148" s="160" t="s">
        <v>234</v>
      </c>
      <c r="F148" s="160" t="s">
        <v>231</v>
      </c>
      <c r="G148" s="160" t="s">
        <v>231</v>
      </c>
      <c r="H148" s="160" t="s">
        <v>231</v>
      </c>
      <c r="I148" s="160" t="s">
        <v>231</v>
      </c>
      <c r="J148" s="160" t="s">
        <v>526</v>
      </c>
      <c r="K148" s="160" t="s">
        <v>344</v>
      </c>
    </row>
    <row r="149" spans="1:11" x14ac:dyDescent="0.3">
      <c r="A149" s="160" t="s">
        <v>570</v>
      </c>
      <c r="B149" s="160" t="s">
        <v>571</v>
      </c>
      <c r="C149" s="160" t="s">
        <v>326</v>
      </c>
      <c r="D149" s="160" t="s">
        <v>327</v>
      </c>
      <c r="E149" s="160" t="s">
        <v>234</v>
      </c>
      <c r="F149" s="160" t="s">
        <v>231</v>
      </c>
      <c r="G149" s="160" t="s">
        <v>231</v>
      </c>
      <c r="H149" s="160" t="s">
        <v>231</v>
      </c>
      <c r="I149" s="160" t="s">
        <v>231</v>
      </c>
      <c r="J149" s="160" t="s">
        <v>526</v>
      </c>
      <c r="K149" s="160" t="s">
        <v>238</v>
      </c>
    </row>
    <row r="150" spans="1:11" x14ac:dyDescent="0.3">
      <c r="A150" s="160" t="s">
        <v>572</v>
      </c>
      <c r="B150" s="160" t="s">
        <v>573</v>
      </c>
      <c r="C150" s="160" t="s">
        <v>326</v>
      </c>
      <c r="D150" s="160" t="s">
        <v>327</v>
      </c>
      <c r="E150" s="160" t="s">
        <v>234</v>
      </c>
      <c r="F150" s="160" t="s">
        <v>231</v>
      </c>
      <c r="G150" s="160" t="s">
        <v>231</v>
      </c>
      <c r="H150" s="160" t="s">
        <v>231</v>
      </c>
      <c r="I150" s="160" t="s">
        <v>231</v>
      </c>
      <c r="J150" s="160" t="s">
        <v>343</v>
      </c>
      <c r="K150" s="160" t="s">
        <v>344</v>
      </c>
    </row>
    <row r="151" spans="1:11" x14ac:dyDescent="0.3">
      <c r="A151" s="160" t="s">
        <v>574</v>
      </c>
      <c r="B151" s="160" t="s">
        <v>575</v>
      </c>
      <c r="C151" s="160" t="s">
        <v>326</v>
      </c>
      <c r="D151" s="160" t="s">
        <v>327</v>
      </c>
      <c r="E151" s="160" t="s">
        <v>234</v>
      </c>
      <c r="F151" s="160" t="s">
        <v>231</v>
      </c>
      <c r="G151" s="160" t="s">
        <v>231</v>
      </c>
      <c r="H151" s="160" t="s">
        <v>231</v>
      </c>
      <c r="I151" s="160" t="s">
        <v>231</v>
      </c>
      <c r="J151" s="160" t="s">
        <v>343</v>
      </c>
      <c r="K151" s="160" t="s">
        <v>238</v>
      </c>
    </row>
    <row r="152" spans="1:11" x14ac:dyDescent="0.3">
      <c r="A152" s="160" t="s">
        <v>576</v>
      </c>
      <c r="B152" s="160" t="s">
        <v>577</v>
      </c>
      <c r="C152" s="160" t="s">
        <v>326</v>
      </c>
      <c r="D152" s="160" t="s">
        <v>327</v>
      </c>
      <c r="E152" s="160" t="s">
        <v>234</v>
      </c>
      <c r="F152" s="160" t="s">
        <v>231</v>
      </c>
      <c r="G152" s="160" t="s">
        <v>231</v>
      </c>
      <c r="H152" s="160" t="s">
        <v>231</v>
      </c>
      <c r="I152" s="160" t="s">
        <v>231</v>
      </c>
      <c r="J152" s="160" t="s">
        <v>343</v>
      </c>
      <c r="K152" s="160" t="s">
        <v>344</v>
      </c>
    </row>
    <row r="153" spans="1:11" x14ac:dyDescent="0.3">
      <c r="A153" s="160" t="s">
        <v>578</v>
      </c>
      <c r="B153" s="160" t="s">
        <v>579</v>
      </c>
      <c r="C153" s="160" t="s">
        <v>326</v>
      </c>
      <c r="D153" s="160" t="s">
        <v>327</v>
      </c>
      <c r="E153" s="160" t="s">
        <v>234</v>
      </c>
      <c r="F153" s="160" t="s">
        <v>231</v>
      </c>
      <c r="G153" s="160" t="s">
        <v>231</v>
      </c>
      <c r="H153" s="160" t="s">
        <v>231</v>
      </c>
      <c r="I153" s="160" t="s">
        <v>231</v>
      </c>
      <c r="J153" s="160" t="s">
        <v>526</v>
      </c>
      <c r="K153" s="160" t="s">
        <v>344</v>
      </c>
    </row>
    <row r="154" spans="1:11" x14ac:dyDescent="0.3">
      <c r="A154" s="160" t="s">
        <v>580</v>
      </c>
      <c r="B154" s="160" t="s">
        <v>581</v>
      </c>
      <c r="C154" s="160" t="s">
        <v>326</v>
      </c>
      <c r="D154" s="160" t="s">
        <v>327</v>
      </c>
      <c r="E154" s="160" t="s">
        <v>234</v>
      </c>
      <c r="F154" s="160" t="s">
        <v>231</v>
      </c>
      <c r="G154" s="160" t="s">
        <v>231</v>
      </c>
      <c r="H154" s="160" t="s">
        <v>231</v>
      </c>
      <c r="I154" s="160" t="s">
        <v>231</v>
      </c>
      <c r="J154" s="160" t="s">
        <v>343</v>
      </c>
      <c r="K154" s="160" t="s">
        <v>344</v>
      </c>
    </row>
    <row r="155" spans="1:11" x14ac:dyDescent="0.3">
      <c r="A155" s="160" t="s">
        <v>582</v>
      </c>
      <c r="B155" s="160" t="s">
        <v>583</v>
      </c>
      <c r="C155" s="160" t="s">
        <v>326</v>
      </c>
      <c r="D155" s="160" t="s">
        <v>327</v>
      </c>
      <c r="E155" s="160" t="s">
        <v>234</v>
      </c>
      <c r="F155" s="160" t="s">
        <v>231</v>
      </c>
      <c r="G155" s="160" t="s">
        <v>231</v>
      </c>
      <c r="H155" s="160" t="s">
        <v>231</v>
      </c>
      <c r="I155" s="160" t="s">
        <v>231</v>
      </c>
      <c r="J155" s="160" t="s">
        <v>526</v>
      </c>
      <c r="K155" s="160" t="s">
        <v>344</v>
      </c>
    </row>
    <row r="156" spans="1:11" x14ac:dyDescent="0.3">
      <c r="A156" s="160" t="s">
        <v>584</v>
      </c>
      <c r="B156" s="160" t="s">
        <v>585</v>
      </c>
      <c r="C156" s="160" t="s">
        <v>326</v>
      </c>
      <c r="D156" s="160" t="s">
        <v>327</v>
      </c>
      <c r="E156" s="160" t="s">
        <v>234</v>
      </c>
      <c r="F156" s="160" t="s">
        <v>231</v>
      </c>
      <c r="G156" s="160" t="s">
        <v>231</v>
      </c>
      <c r="H156" s="160" t="s">
        <v>231</v>
      </c>
      <c r="I156" s="160" t="s">
        <v>231</v>
      </c>
      <c r="J156" s="160" t="s">
        <v>343</v>
      </c>
      <c r="K156" s="160" t="s">
        <v>344</v>
      </c>
    </row>
    <row r="157" spans="1:11" x14ac:dyDescent="0.3">
      <c r="A157" s="160" t="s">
        <v>586</v>
      </c>
      <c r="B157" s="160" t="s">
        <v>587</v>
      </c>
      <c r="C157" s="160" t="s">
        <v>326</v>
      </c>
      <c r="D157" s="160" t="s">
        <v>327</v>
      </c>
      <c r="E157" s="160" t="s">
        <v>234</v>
      </c>
      <c r="F157" s="160" t="s">
        <v>231</v>
      </c>
      <c r="G157" s="160" t="s">
        <v>231</v>
      </c>
      <c r="H157" s="160" t="s">
        <v>231</v>
      </c>
      <c r="I157" s="160" t="s">
        <v>231</v>
      </c>
      <c r="J157" s="160" t="s">
        <v>343</v>
      </c>
      <c r="K157" s="160" t="s">
        <v>344</v>
      </c>
    </row>
    <row r="158" spans="1:11" x14ac:dyDescent="0.3">
      <c r="A158" s="160" t="s">
        <v>588</v>
      </c>
      <c r="B158" s="160" t="s">
        <v>589</v>
      </c>
      <c r="C158" s="160" t="s">
        <v>326</v>
      </c>
      <c r="D158" s="160" t="s">
        <v>327</v>
      </c>
      <c r="E158" s="160" t="s">
        <v>234</v>
      </c>
      <c r="F158" s="160" t="s">
        <v>231</v>
      </c>
      <c r="G158" s="160" t="s">
        <v>231</v>
      </c>
      <c r="H158" s="160" t="s">
        <v>231</v>
      </c>
      <c r="I158" s="160" t="s">
        <v>231</v>
      </c>
      <c r="J158" s="160" t="s">
        <v>343</v>
      </c>
      <c r="K158" s="160" t="s">
        <v>238</v>
      </c>
    </row>
    <row r="159" spans="1:11" x14ac:dyDescent="0.3">
      <c r="A159" s="160" t="s">
        <v>590</v>
      </c>
      <c r="B159" s="160" t="s">
        <v>591</v>
      </c>
      <c r="C159" s="160" t="s">
        <v>326</v>
      </c>
      <c r="D159" s="160" t="s">
        <v>327</v>
      </c>
      <c r="E159" s="160" t="s">
        <v>234</v>
      </c>
      <c r="F159" s="160" t="s">
        <v>231</v>
      </c>
      <c r="G159" s="160" t="s">
        <v>231</v>
      </c>
      <c r="H159" s="160" t="s">
        <v>231</v>
      </c>
      <c r="I159" s="160" t="s">
        <v>231</v>
      </c>
      <c r="J159" s="160" t="s">
        <v>343</v>
      </c>
      <c r="K159" s="160" t="s">
        <v>344</v>
      </c>
    </row>
    <row r="160" spans="1:11" x14ac:dyDescent="0.3">
      <c r="A160" s="160" t="s">
        <v>592</v>
      </c>
      <c r="B160" s="160" t="s">
        <v>593</v>
      </c>
      <c r="C160" s="160" t="s">
        <v>326</v>
      </c>
      <c r="D160" s="160" t="s">
        <v>327</v>
      </c>
      <c r="E160" s="160" t="s">
        <v>234</v>
      </c>
      <c r="F160" s="160" t="s">
        <v>231</v>
      </c>
      <c r="G160" s="160" t="s">
        <v>231</v>
      </c>
      <c r="H160" s="160" t="s">
        <v>231</v>
      </c>
      <c r="I160" s="160" t="s">
        <v>231</v>
      </c>
      <c r="J160" s="160" t="s">
        <v>526</v>
      </c>
      <c r="K160" s="160" t="s">
        <v>344</v>
      </c>
    </row>
    <row r="161" spans="1:11" x14ac:dyDescent="0.3">
      <c r="A161" s="160" t="s">
        <v>594</v>
      </c>
      <c r="B161" s="160" t="s">
        <v>595</v>
      </c>
      <c r="C161" s="160" t="s">
        <v>326</v>
      </c>
      <c r="D161" s="160" t="s">
        <v>327</v>
      </c>
      <c r="E161" s="160" t="s">
        <v>234</v>
      </c>
      <c r="F161" s="160" t="s">
        <v>231</v>
      </c>
      <c r="G161" s="160" t="s">
        <v>231</v>
      </c>
      <c r="H161" s="160" t="s">
        <v>231</v>
      </c>
      <c r="I161" s="160" t="s">
        <v>231</v>
      </c>
      <c r="J161" s="160" t="s">
        <v>343</v>
      </c>
      <c r="K161" s="160" t="s">
        <v>238</v>
      </c>
    </row>
    <row r="162" spans="1:11" x14ac:dyDescent="0.3">
      <c r="A162" s="160" t="s">
        <v>596</v>
      </c>
      <c r="B162" s="160" t="s">
        <v>597</v>
      </c>
      <c r="C162" s="160" t="s">
        <v>326</v>
      </c>
      <c r="D162" s="160" t="s">
        <v>327</v>
      </c>
      <c r="E162" s="160" t="s">
        <v>234</v>
      </c>
      <c r="F162" s="160" t="s">
        <v>231</v>
      </c>
      <c r="G162" s="160" t="s">
        <v>231</v>
      </c>
      <c r="H162" s="160" t="s">
        <v>231</v>
      </c>
      <c r="I162" s="160" t="s">
        <v>231</v>
      </c>
      <c r="J162" s="160" t="s">
        <v>343</v>
      </c>
      <c r="K162" s="160" t="s">
        <v>344</v>
      </c>
    </row>
    <row r="163" spans="1:11" x14ac:dyDescent="0.3">
      <c r="A163" s="160" t="s">
        <v>598</v>
      </c>
      <c r="B163" s="160" t="s">
        <v>599</v>
      </c>
      <c r="C163" s="160" t="s">
        <v>326</v>
      </c>
      <c r="D163" s="160" t="s">
        <v>327</v>
      </c>
      <c r="E163" s="160" t="s">
        <v>234</v>
      </c>
      <c r="F163" s="160" t="s">
        <v>231</v>
      </c>
      <c r="G163" s="160" t="s">
        <v>231</v>
      </c>
      <c r="H163" s="160" t="s">
        <v>231</v>
      </c>
      <c r="I163" s="160" t="s">
        <v>231</v>
      </c>
      <c r="J163" s="160" t="s">
        <v>343</v>
      </c>
      <c r="K163" s="160" t="s">
        <v>344</v>
      </c>
    </row>
    <row r="164" spans="1:11" x14ac:dyDescent="0.3">
      <c r="A164" s="160" t="s">
        <v>600</v>
      </c>
      <c r="B164" s="160" t="s">
        <v>491</v>
      </c>
      <c r="C164" s="160" t="s">
        <v>326</v>
      </c>
      <c r="D164" s="160" t="s">
        <v>327</v>
      </c>
      <c r="E164" s="160" t="s">
        <v>234</v>
      </c>
      <c r="F164" s="160" t="s">
        <v>231</v>
      </c>
      <c r="G164" s="160" t="s">
        <v>231</v>
      </c>
      <c r="H164" s="160" t="s">
        <v>231</v>
      </c>
      <c r="I164" s="160" t="s">
        <v>231</v>
      </c>
      <c r="J164" s="160" t="s">
        <v>343</v>
      </c>
      <c r="K164" s="160" t="s">
        <v>238</v>
      </c>
    </row>
    <row r="165" spans="1:11" x14ac:dyDescent="0.3">
      <c r="A165" s="160" t="s">
        <v>601</v>
      </c>
      <c r="B165" s="160" t="s">
        <v>602</v>
      </c>
      <c r="C165" s="160" t="s">
        <v>326</v>
      </c>
      <c r="D165" s="160" t="s">
        <v>327</v>
      </c>
      <c r="E165" s="160" t="s">
        <v>234</v>
      </c>
      <c r="F165" s="160" t="s">
        <v>231</v>
      </c>
      <c r="G165" s="160" t="s">
        <v>231</v>
      </c>
      <c r="H165" s="160" t="s">
        <v>231</v>
      </c>
      <c r="I165" s="160" t="s">
        <v>231</v>
      </c>
      <c r="J165" s="160" t="s">
        <v>343</v>
      </c>
      <c r="K165" s="160" t="s">
        <v>344</v>
      </c>
    </row>
    <row r="166" spans="1:11" x14ac:dyDescent="0.3">
      <c r="A166" s="160" t="s">
        <v>603</v>
      </c>
      <c r="B166" s="160" t="s">
        <v>604</v>
      </c>
      <c r="C166" s="160" t="s">
        <v>326</v>
      </c>
      <c r="D166" s="160" t="s">
        <v>327</v>
      </c>
      <c r="E166" s="160" t="s">
        <v>234</v>
      </c>
      <c r="F166" s="160" t="s">
        <v>231</v>
      </c>
      <c r="G166" s="160" t="s">
        <v>231</v>
      </c>
      <c r="H166" s="160" t="s">
        <v>231</v>
      </c>
      <c r="I166" s="160" t="s">
        <v>231</v>
      </c>
      <c r="J166" s="160" t="s">
        <v>343</v>
      </c>
      <c r="K166" s="160" t="s">
        <v>238</v>
      </c>
    </row>
    <row r="167" spans="1:11" x14ac:dyDescent="0.3">
      <c r="A167" s="160" t="s">
        <v>605</v>
      </c>
      <c r="B167" s="160" t="s">
        <v>606</v>
      </c>
      <c r="C167" s="160" t="s">
        <v>326</v>
      </c>
      <c r="D167" s="160" t="s">
        <v>327</v>
      </c>
      <c r="E167" s="160" t="s">
        <v>234</v>
      </c>
      <c r="F167" s="160" t="s">
        <v>231</v>
      </c>
      <c r="G167" s="160" t="s">
        <v>231</v>
      </c>
      <c r="H167" s="160" t="s">
        <v>231</v>
      </c>
      <c r="I167" s="160" t="s">
        <v>231</v>
      </c>
      <c r="J167" s="160" t="s">
        <v>526</v>
      </c>
      <c r="K167" s="160" t="s">
        <v>238</v>
      </c>
    </row>
    <row r="168" spans="1:11" x14ac:dyDescent="0.3">
      <c r="A168" s="160" t="s">
        <v>607</v>
      </c>
      <c r="B168" s="160" t="s">
        <v>608</v>
      </c>
      <c r="C168" s="160" t="s">
        <v>326</v>
      </c>
      <c r="D168" s="160" t="s">
        <v>327</v>
      </c>
      <c r="E168" s="160" t="s">
        <v>234</v>
      </c>
      <c r="F168" s="160" t="s">
        <v>231</v>
      </c>
      <c r="G168" s="160" t="s">
        <v>231</v>
      </c>
      <c r="H168" s="160" t="s">
        <v>231</v>
      </c>
      <c r="I168" s="160" t="s">
        <v>231</v>
      </c>
      <c r="J168" s="160" t="s">
        <v>526</v>
      </c>
      <c r="K168" s="160" t="s">
        <v>238</v>
      </c>
    </row>
    <row r="169" spans="1:11" x14ac:dyDescent="0.3">
      <c r="A169" s="160" t="s">
        <v>609</v>
      </c>
      <c r="B169" s="160" t="s">
        <v>610</v>
      </c>
      <c r="C169" s="160" t="s">
        <v>326</v>
      </c>
      <c r="D169" s="160" t="s">
        <v>327</v>
      </c>
      <c r="E169" s="160" t="s">
        <v>234</v>
      </c>
      <c r="F169" s="160" t="s">
        <v>231</v>
      </c>
      <c r="G169" s="160" t="s">
        <v>231</v>
      </c>
      <c r="H169" s="160" t="s">
        <v>231</v>
      </c>
      <c r="I169" s="160" t="s">
        <v>231</v>
      </c>
      <c r="J169" s="160" t="s">
        <v>328</v>
      </c>
      <c r="K169" s="160" t="s">
        <v>238</v>
      </c>
    </row>
    <row r="170" spans="1:11" x14ac:dyDescent="0.3">
      <c r="A170" s="160" t="s">
        <v>611</v>
      </c>
      <c r="B170" s="160" t="s">
        <v>612</v>
      </c>
      <c r="C170" s="160" t="s">
        <v>326</v>
      </c>
      <c r="D170" s="160" t="s">
        <v>327</v>
      </c>
      <c r="E170" s="160" t="s">
        <v>234</v>
      </c>
      <c r="F170" s="160" t="s">
        <v>231</v>
      </c>
      <c r="G170" s="160" t="s">
        <v>231</v>
      </c>
      <c r="H170" s="160" t="s">
        <v>231</v>
      </c>
      <c r="I170" s="160" t="s">
        <v>231</v>
      </c>
      <c r="J170" s="160" t="s">
        <v>343</v>
      </c>
      <c r="K170" s="160" t="s">
        <v>238</v>
      </c>
    </row>
    <row r="171" spans="1:11" x14ac:dyDescent="0.3">
      <c r="A171" s="160" t="s">
        <v>613</v>
      </c>
      <c r="B171" s="160" t="s">
        <v>614</v>
      </c>
      <c r="C171" s="160" t="s">
        <v>326</v>
      </c>
      <c r="D171" s="160" t="s">
        <v>327</v>
      </c>
      <c r="E171" s="160" t="s">
        <v>234</v>
      </c>
      <c r="F171" s="160" t="s">
        <v>231</v>
      </c>
      <c r="G171" s="160" t="s">
        <v>231</v>
      </c>
      <c r="H171" s="160" t="s">
        <v>231</v>
      </c>
      <c r="I171" s="160" t="s">
        <v>231</v>
      </c>
      <c r="J171" s="160" t="s">
        <v>343</v>
      </c>
      <c r="K171" s="160" t="s">
        <v>238</v>
      </c>
    </row>
    <row r="172" spans="1:11" x14ac:dyDescent="0.3">
      <c r="A172" s="160" t="s">
        <v>615</v>
      </c>
      <c r="B172" s="160" t="s">
        <v>616</v>
      </c>
      <c r="C172" s="160" t="s">
        <v>326</v>
      </c>
      <c r="D172" s="160" t="s">
        <v>617</v>
      </c>
      <c r="E172" s="160" t="s">
        <v>234</v>
      </c>
      <c r="F172" s="160" t="s">
        <v>231</v>
      </c>
      <c r="G172" s="160" t="s">
        <v>231</v>
      </c>
      <c r="H172" s="160" t="s">
        <v>231</v>
      </c>
      <c r="I172" s="160" t="s">
        <v>231</v>
      </c>
      <c r="J172" s="160" t="s">
        <v>618</v>
      </c>
      <c r="K172" s="160" t="s">
        <v>238</v>
      </c>
    </row>
    <row r="173" spans="1:11" x14ac:dyDescent="0.3">
      <c r="A173" s="160" t="s">
        <v>619</v>
      </c>
      <c r="B173" s="160" t="s">
        <v>620</v>
      </c>
      <c r="C173" s="160" t="s">
        <v>326</v>
      </c>
      <c r="D173" s="160" t="s">
        <v>327</v>
      </c>
      <c r="E173" s="160" t="s">
        <v>234</v>
      </c>
      <c r="F173" s="160" t="s">
        <v>231</v>
      </c>
      <c r="G173" s="160" t="s">
        <v>231</v>
      </c>
      <c r="H173" s="160" t="s">
        <v>231</v>
      </c>
      <c r="I173" s="160" t="s">
        <v>231</v>
      </c>
      <c r="J173" s="160" t="s">
        <v>343</v>
      </c>
      <c r="K173" s="160" t="s">
        <v>238</v>
      </c>
    </row>
    <row r="174" spans="1:11" x14ac:dyDescent="0.3">
      <c r="A174" s="160" t="s">
        <v>621</v>
      </c>
      <c r="B174" s="160" t="s">
        <v>622</v>
      </c>
      <c r="C174" s="160" t="s">
        <v>326</v>
      </c>
      <c r="D174" s="160" t="s">
        <v>327</v>
      </c>
      <c r="E174" s="160" t="s">
        <v>234</v>
      </c>
      <c r="F174" s="160" t="s">
        <v>231</v>
      </c>
      <c r="G174" s="160" t="s">
        <v>231</v>
      </c>
      <c r="H174" s="160" t="s">
        <v>231</v>
      </c>
      <c r="I174" s="160" t="s">
        <v>231</v>
      </c>
      <c r="J174" s="160" t="s">
        <v>343</v>
      </c>
      <c r="K174" s="160" t="s">
        <v>238</v>
      </c>
    </row>
    <row r="175" spans="1:11" x14ac:dyDescent="0.3">
      <c r="A175" s="160" t="s">
        <v>623</v>
      </c>
      <c r="B175" s="160" t="s">
        <v>624</v>
      </c>
      <c r="C175" s="160" t="s">
        <v>241</v>
      </c>
      <c r="D175" s="160" t="s">
        <v>242</v>
      </c>
      <c r="E175" s="160" t="s">
        <v>234</v>
      </c>
      <c r="F175" s="160" t="s">
        <v>231</v>
      </c>
      <c r="G175" s="160" t="s">
        <v>231</v>
      </c>
      <c r="H175" s="160" t="s">
        <v>231</v>
      </c>
      <c r="I175" s="160" t="s">
        <v>231</v>
      </c>
      <c r="J175" s="160" t="s">
        <v>328</v>
      </c>
      <c r="K175" s="160" t="s">
        <v>238</v>
      </c>
    </row>
    <row r="176" spans="1:11" x14ac:dyDescent="0.3">
      <c r="A176" s="160" t="s">
        <v>625</v>
      </c>
      <c r="B176" s="160" t="s">
        <v>626</v>
      </c>
      <c r="C176" s="160" t="s">
        <v>241</v>
      </c>
      <c r="D176" s="160" t="s">
        <v>242</v>
      </c>
      <c r="E176" s="160" t="s">
        <v>234</v>
      </c>
      <c r="F176" s="160" t="s">
        <v>231</v>
      </c>
      <c r="G176" s="160" t="s">
        <v>231</v>
      </c>
      <c r="H176" s="160" t="s">
        <v>231</v>
      </c>
      <c r="I176" s="160" t="s">
        <v>231</v>
      </c>
      <c r="J176" s="160" t="s">
        <v>328</v>
      </c>
      <c r="K176" s="160" t="s">
        <v>238</v>
      </c>
    </row>
    <row r="177" spans="1:11" x14ac:dyDescent="0.3">
      <c r="A177" s="160" t="s">
        <v>627</v>
      </c>
      <c r="B177" s="160" t="s">
        <v>628</v>
      </c>
      <c r="C177" s="160" t="s">
        <v>241</v>
      </c>
      <c r="D177" s="160" t="s">
        <v>242</v>
      </c>
      <c r="E177" s="160" t="s">
        <v>234</v>
      </c>
      <c r="F177" s="160" t="s">
        <v>231</v>
      </c>
      <c r="G177" s="160" t="s">
        <v>231</v>
      </c>
      <c r="H177" s="160" t="s">
        <v>231</v>
      </c>
      <c r="I177" s="160" t="s">
        <v>231</v>
      </c>
      <c r="J177" s="160" t="s">
        <v>328</v>
      </c>
      <c r="K177" s="160" t="s">
        <v>238</v>
      </c>
    </row>
    <row r="178" spans="1:11" x14ac:dyDescent="0.3">
      <c r="A178" s="160" t="s">
        <v>629</v>
      </c>
      <c r="B178" s="160" t="s">
        <v>630</v>
      </c>
      <c r="C178" s="160" t="s">
        <v>326</v>
      </c>
      <c r="D178" s="160" t="s">
        <v>327</v>
      </c>
      <c r="E178" s="160" t="s">
        <v>234</v>
      </c>
      <c r="F178" s="160" t="s">
        <v>231</v>
      </c>
      <c r="G178" s="160" t="s">
        <v>231</v>
      </c>
      <c r="H178" s="160" t="s">
        <v>231</v>
      </c>
      <c r="I178" s="160" t="s">
        <v>231</v>
      </c>
      <c r="J178" s="160" t="s">
        <v>328</v>
      </c>
      <c r="K178" s="160" t="s">
        <v>238</v>
      </c>
    </row>
    <row r="179" spans="1:11" x14ac:dyDescent="0.3">
      <c r="A179" s="160" t="s">
        <v>631</v>
      </c>
      <c r="B179" s="160" t="s">
        <v>632</v>
      </c>
      <c r="C179" s="160" t="s">
        <v>326</v>
      </c>
      <c r="D179" s="160" t="s">
        <v>327</v>
      </c>
      <c r="E179" s="160" t="s">
        <v>234</v>
      </c>
      <c r="F179" s="160" t="s">
        <v>231</v>
      </c>
      <c r="G179" s="160" t="s">
        <v>231</v>
      </c>
      <c r="H179" s="160" t="s">
        <v>231</v>
      </c>
      <c r="I179" s="160" t="s">
        <v>231</v>
      </c>
      <c r="J179" s="160" t="s">
        <v>343</v>
      </c>
      <c r="K179" s="160" t="s">
        <v>238</v>
      </c>
    </row>
    <row r="180" spans="1:11" x14ac:dyDescent="0.3">
      <c r="A180" s="160" t="s">
        <v>633</v>
      </c>
      <c r="B180" s="160" t="s">
        <v>634</v>
      </c>
      <c r="C180" s="160" t="s">
        <v>326</v>
      </c>
      <c r="D180" s="160" t="s">
        <v>327</v>
      </c>
      <c r="E180" s="160" t="s">
        <v>234</v>
      </c>
      <c r="F180" s="160" t="s">
        <v>231</v>
      </c>
      <c r="G180" s="160" t="s">
        <v>231</v>
      </c>
      <c r="H180" s="160" t="s">
        <v>231</v>
      </c>
      <c r="I180" s="160" t="s">
        <v>231</v>
      </c>
      <c r="J180" s="160" t="s">
        <v>343</v>
      </c>
      <c r="K180" s="160" t="s">
        <v>344</v>
      </c>
    </row>
    <row r="181" spans="1:11" x14ac:dyDescent="0.3">
      <c r="A181" s="160" t="s">
        <v>635</v>
      </c>
      <c r="B181" s="160" t="s">
        <v>636</v>
      </c>
      <c r="C181" s="160" t="s">
        <v>326</v>
      </c>
      <c r="D181" s="160" t="s">
        <v>327</v>
      </c>
      <c r="E181" s="160" t="s">
        <v>234</v>
      </c>
      <c r="F181" s="160" t="s">
        <v>231</v>
      </c>
      <c r="G181" s="160" t="s">
        <v>231</v>
      </c>
      <c r="H181" s="160" t="s">
        <v>231</v>
      </c>
      <c r="I181" s="160" t="s">
        <v>231</v>
      </c>
      <c r="J181" s="160" t="s">
        <v>637</v>
      </c>
      <c r="K181" s="160" t="s">
        <v>238</v>
      </c>
    </row>
    <row r="182" spans="1:11" x14ac:dyDescent="0.3">
      <c r="A182" s="160" t="s">
        <v>638</v>
      </c>
      <c r="B182" s="160" t="s">
        <v>639</v>
      </c>
      <c r="C182" s="160" t="s">
        <v>326</v>
      </c>
      <c r="D182" s="160" t="s">
        <v>327</v>
      </c>
      <c r="E182" s="160" t="s">
        <v>234</v>
      </c>
      <c r="F182" s="160" t="s">
        <v>231</v>
      </c>
      <c r="G182" s="160" t="s">
        <v>231</v>
      </c>
      <c r="H182" s="160" t="s">
        <v>231</v>
      </c>
      <c r="I182" s="160" t="s">
        <v>231</v>
      </c>
      <c r="J182" s="160" t="s">
        <v>637</v>
      </c>
      <c r="K182" s="160" t="s">
        <v>238</v>
      </c>
    </row>
    <row r="183" spans="1:11" x14ac:dyDescent="0.3">
      <c r="A183" s="160" t="s">
        <v>640</v>
      </c>
      <c r="B183" s="160" t="s">
        <v>332</v>
      </c>
      <c r="C183" s="160" t="s">
        <v>331</v>
      </c>
      <c r="D183" s="160" t="s">
        <v>332</v>
      </c>
      <c r="E183" s="160" t="s">
        <v>234</v>
      </c>
      <c r="F183" s="160" t="s">
        <v>231</v>
      </c>
      <c r="G183" s="160" t="s">
        <v>231</v>
      </c>
      <c r="H183" s="160" t="s">
        <v>231</v>
      </c>
      <c r="I183" s="160" t="s">
        <v>231</v>
      </c>
      <c r="J183" s="160" t="s">
        <v>526</v>
      </c>
      <c r="K183" s="160" t="s">
        <v>238</v>
      </c>
    </row>
    <row r="184" spans="1:11" x14ac:dyDescent="0.3">
      <c r="A184" s="160" t="s">
        <v>641</v>
      </c>
      <c r="B184" s="160" t="s">
        <v>642</v>
      </c>
      <c r="C184" s="160" t="s">
        <v>326</v>
      </c>
      <c r="D184" s="160" t="s">
        <v>327</v>
      </c>
      <c r="E184" s="160" t="s">
        <v>234</v>
      </c>
      <c r="F184" s="160" t="s">
        <v>231</v>
      </c>
      <c r="G184" s="160" t="s">
        <v>231</v>
      </c>
      <c r="H184" s="160" t="s">
        <v>231</v>
      </c>
      <c r="I184" s="160" t="s">
        <v>231</v>
      </c>
      <c r="J184" s="160" t="s">
        <v>637</v>
      </c>
      <c r="K184" s="160" t="s">
        <v>238</v>
      </c>
    </row>
    <row r="185" spans="1:11" x14ac:dyDescent="0.3">
      <c r="A185" s="160" t="s">
        <v>643</v>
      </c>
      <c r="B185" s="160" t="s">
        <v>644</v>
      </c>
      <c r="C185" s="160" t="s">
        <v>326</v>
      </c>
      <c r="D185" s="160" t="s">
        <v>327</v>
      </c>
      <c r="E185" s="160" t="s">
        <v>234</v>
      </c>
      <c r="F185" s="160" t="s">
        <v>231</v>
      </c>
      <c r="G185" s="160" t="s">
        <v>231</v>
      </c>
      <c r="H185" s="160" t="s">
        <v>231</v>
      </c>
      <c r="I185" s="160" t="s">
        <v>231</v>
      </c>
      <c r="J185" s="160" t="s">
        <v>637</v>
      </c>
      <c r="K185" s="160" t="s">
        <v>238</v>
      </c>
    </row>
    <row r="186" spans="1:11" x14ac:dyDescent="0.3">
      <c r="A186" s="160" t="s">
        <v>645</v>
      </c>
      <c r="B186" s="160" t="s">
        <v>646</v>
      </c>
      <c r="C186" s="160" t="s">
        <v>326</v>
      </c>
      <c r="D186" s="160" t="s">
        <v>327</v>
      </c>
      <c r="E186" s="160" t="s">
        <v>234</v>
      </c>
      <c r="F186" s="160" t="s">
        <v>231</v>
      </c>
      <c r="G186" s="160" t="s">
        <v>231</v>
      </c>
      <c r="H186" s="160" t="s">
        <v>231</v>
      </c>
      <c r="I186" s="160" t="s">
        <v>231</v>
      </c>
      <c r="J186" s="160" t="s">
        <v>637</v>
      </c>
      <c r="K186" s="160" t="s">
        <v>238</v>
      </c>
    </row>
    <row r="187" spans="1:11" x14ac:dyDescent="0.3">
      <c r="A187" s="160" t="s">
        <v>647</v>
      </c>
      <c r="B187" s="160" t="s">
        <v>648</v>
      </c>
      <c r="C187" s="160" t="s">
        <v>326</v>
      </c>
      <c r="D187" s="160" t="s">
        <v>327</v>
      </c>
      <c r="E187" s="160" t="s">
        <v>234</v>
      </c>
      <c r="F187" s="160" t="s">
        <v>231</v>
      </c>
      <c r="G187" s="160" t="s">
        <v>231</v>
      </c>
      <c r="H187" s="160" t="s">
        <v>231</v>
      </c>
      <c r="I187" s="160" t="s">
        <v>231</v>
      </c>
      <c r="J187" s="160" t="s">
        <v>637</v>
      </c>
      <c r="K187" s="160" t="s">
        <v>238</v>
      </c>
    </row>
    <row r="188" spans="1:11" x14ac:dyDescent="0.3">
      <c r="A188" s="160" t="s">
        <v>649</v>
      </c>
      <c r="B188" s="160" t="s">
        <v>650</v>
      </c>
      <c r="C188" s="160" t="s">
        <v>326</v>
      </c>
      <c r="D188" s="160" t="s">
        <v>327</v>
      </c>
      <c r="E188" s="160" t="s">
        <v>234</v>
      </c>
      <c r="F188" s="160" t="s">
        <v>231</v>
      </c>
      <c r="G188" s="160" t="s">
        <v>231</v>
      </c>
      <c r="H188" s="160" t="s">
        <v>231</v>
      </c>
      <c r="I188" s="160" t="s">
        <v>231</v>
      </c>
      <c r="J188" s="160" t="s">
        <v>651</v>
      </c>
      <c r="K188" s="160" t="s">
        <v>344</v>
      </c>
    </row>
    <row r="189" spans="1:11" x14ac:dyDescent="0.3">
      <c r="A189" s="160" t="s">
        <v>652</v>
      </c>
      <c r="B189" s="160" t="s">
        <v>653</v>
      </c>
      <c r="C189" s="160" t="s">
        <v>326</v>
      </c>
      <c r="D189" s="160" t="s">
        <v>327</v>
      </c>
      <c r="E189" s="160" t="s">
        <v>234</v>
      </c>
      <c r="F189" s="160" t="s">
        <v>231</v>
      </c>
      <c r="G189" s="160" t="s">
        <v>231</v>
      </c>
      <c r="H189" s="160" t="s">
        <v>231</v>
      </c>
      <c r="I189" s="160" t="s">
        <v>231</v>
      </c>
      <c r="J189" s="160" t="s">
        <v>651</v>
      </c>
      <c r="K189" s="160" t="s">
        <v>344</v>
      </c>
    </row>
    <row r="190" spans="1:11" x14ac:dyDescent="0.3">
      <c r="A190" s="160" t="s">
        <v>654</v>
      </c>
      <c r="B190" s="160" t="s">
        <v>655</v>
      </c>
      <c r="C190" s="160" t="s">
        <v>326</v>
      </c>
      <c r="D190" s="160" t="s">
        <v>327</v>
      </c>
      <c r="E190" s="160" t="s">
        <v>234</v>
      </c>
      <c r="F190" s="160" t="s">
        <v>231</v>
      </c>
      <c r="G190" s="160" t="s">
        <v>231</v>
      </c>
      <c r="H190" s="160" t="s">
        <v>231</v>
      </c>
      <c r="I190" s="160" t="s">
        <v>231</v>
      </c>
      <c r="J190" s="160" t="s">
        <v>637</v>
      </c>
      <c r="K190" s="160" t="s">
        <v>238</v>
      </c>
    </row>
    <row r="191" spans="1:11" x14ac:dyDescent="0.3">
      <c r="A191" s="160" t="s">
        <v>656</v>
      </c>
      <c r="B191" s="160" t="s">
        <v>657</v>
      </c>
      <c r="C191" s="160" t="s">
        <v>326</v>
      </c>
      <c r="D191" s="160" t="s">
        <v>658</v>
      </c>
      <c r="E191" s="160" t="s">
        <v>659</v>
      </c>
      <c r="F191" s="160" t="s">
        <v>231</v>
      </c>
      <c r="G191" s="160" t="s">
        <v>231</v>
      </c>
      <c r="H191" s="160" t="s">
        <v>231</v>
      </c>
      <c r="I191" s="160" t="s">
        <v>231</v>
      </c>
      <c r="J191" s="160" t="s">
        <v>660</v>
      </c>
      <c r="K191" s="160" t="s">
        <v>238</v>
      </c>
    </row>
    <row r="192" spans="1:11" x14ac:dyDescent="0.3">
      <c r="A192" s="160" t="s">
        <v>661</v>
      </c>
      <c r="B192" s="160" t="s">
        <v>662</v>
      </c>
      <c r="C192" s="160" t="s">
        <v>326</v>
      </c>
      <c r="D192" s="160" t="s">
        <v>658</v>
      </c>
      <c r="E192" s="160" t="s">
        <v>659</v>
      </c>
      <c r="F192" s="160" t="s">
        <v>231</v>
      </c>
      <c r="G192" s="160" t="s">
        <v>231</v>
      </c>
      <c r="H192" s="160" t="s">
        <v>231</v>
      </c>
      <c r="I192" s="160" t="s">
        <v>231</v>
      </c>
      <c r="J192" s="160" t="s">
        <v>663</v>
      </c>
      <c r="K192" s="160" t="s">
        <v>238</v>
      </c>
    </row>
    <row r="193" spans="1:11" x14ac:dyDescent="0.3">
      <c r="A193" s="160" t="s">
        <v>664</v>
      </c>
      <c r="B193" s="160" t="s">
        <v>665</v>
      </c>
      <c r="C193" s="160" t="s">
        <v>326</v>
      </c>
      <c r="D193" s="160" t="s">
        <v>327</v>
      </c>
      <c r="E193" s="160" t="s">
        <v>234</v>
      </c>
      <c r="F193" s="160" t="s">
        <v>231</v>
      </c>
      <c r="G193" s="160" t="s">
        <v>231</v>
      </c>
      <c r="H193" s="160" t="s">
        <v>231</v>
      </c>
      <c r="I193" s="160" t="s">
        <v>231</v>
      </c>
      <c r="J193" s="160" t="s">
        <v>637</v>
      </c>
      <c r="K193" s="160" t="s">
        <v>238</v>
      </c>
    </row>
    <row r="194" spans="1:11" x14ac:dyDescent="0.3">
      <c r="A194" s="160" t="s">
        <v>666</v>
      </c>
      <c r="B194" s="160" t="s">
        <v>667</v>
      </c>
      <c r="C194" s="160" t="s">
        <v>326</v>
      </c>
      <c r="D194" s="160" t="s">
        <v>327</v>
      </c>
      <c r="E194" s="160" t="s">
        <v>234</v>
      </c>
      <c r="F194" s="160" t="s">
        <v>231</v>
      </c>
      <c r="G194" s="160" t="s">
        <v>231</v>
      </c>
      <c r="H194" s="160" t="s">
        <v>231</v>
      </c>
      <c r="I194" s="160" t="s">
        <v>231</v>
      </c>
      <c r="J194" s="160" t="s">
        <v>637</v>
      </c>
      <c r="K194" s="160" t="s">
        <v>238</v>
      </c>
    </row>
    <row r="195" spans="1:11" x14ac:dyDescent="0.3">
      <c r="A195" s="160" t="s">
        <v>668</v>
      </c>
      <c r="B195" s="160" t="s">
        <v>669</v>
      </c>
      <c r="C195" s="160" t="s">
        <v>326</v>
      </c>
      <c r="D195" s="160" t="s">
        <v>327</v>
      </c>
      <c r="E195" s="160" t="s">
        <v>234</v>
      </c>
      <c r="F195" s="160" t="s">
        <v>231</v>
      </c>
      <c r="G195" s="160" t="s">
        <v>231</v>
      </c>
      <c r="H195" s="160" t="s">
        <v>231</v>
      </c>
      <c r="I195" s="160" t="s">
        <v>231</v>
      </c>
      <c r="J195" s="160" t="s">
        <v>637</v>
      </c>
      <c r="K195" s="160" t="s">
        <v>238</v>
      </c>
    </row>
    <row r="196" spans="1:11" x14ac:dyDescent="0.3">
      <c r="A196" s="160" t="s">
        <v>670</v>
      </c>
      <c r="B196" s="160" t="s">
        <v>671</v>
      </c>
      <c r="C196" s="160" t="s">
        <v>326</v>
      </c>
      <c r="D196" s="160" t="s">
        <v>327</v>
      </c>
      <c r="E196" s="160" t="s">
        <v>234</v>
      </c>
      <c r="F196" s="160" t="s">
        <v>231</v>
      </c>
      <c r="G196" s="160" t="s">
        <v>231</v>
      </c>
      <c r="H196" s="160" t="s">
        <v>231</v>
      </c>
      <c r="I196" s="160" t="s">
        <v>231</v>
      </c>
      <c r="J196" s="160" t="s">
        <v>637</v>
      </c>
      <c r="K196" s="160" t="s">
        <v>238</v>
      </c>
    </row>
    <row r="197" spans="1:11" x14ac:dyDescent="0.3">
      <c r="A197" s="160" t="s">
        <v>672</v>
      </c>
      <c r="B197" s="160" t="s">
        <v>673</v>
      </c>
      <c r="C197" s="160" t="s">
        <v>326</v>
      </c>
      <c r="D197" s="160" t="s">
        <v>327</v>
      </c>
      <c r="E197" s="160" t="s">
        <v>234</v>
      </c>
      <c r="F197" s="160" t="s">
        <v>231</v>
      </c>
      <c r="G197" s="160" t="s">
        <v>231</v>
      </c>
      <c r="H197" s="160" t="s">
        <v>231</v>
      </c>
      <c r="I197" s="160" t="s">
        <v>231</v>
      </c>
      <c r="J197" s="160" t="s">
        <v>637</v>
      </c>
      <c r="K197" s="160" t="s">
        <v>238</v>
      </c>
    </row>
    <row r="198" spans="1:11" x14ac:dyDescent="0.3">
      <c r="A198" s="160" t="s">
        <v>674</v>
      </c>
      <c r="B198" s="160" t="s">
        <v>675</v>
      </c>
      <c r="C198" s="160" t="s">
        <v>326</v>
      </c>
      <c r="D198" s="160" t="s">
        <v>327</v>
      </c>
      <c r="E198" s="160" t="s">
        <v>234</v>
      </c>
      <c r="F198" s="160" t="s">
        <v>231</v>
      </c>
      <c r="G198" s="160" t="s">
        <v>231</v>
      </c>
      <c r="H198" s="160" t="s">
        <v>231</v>
      </c>
      <c r="I198" s="160" t="s">
        <v>231</v>
      </c>
      <c r="J198" s="160" t="s">
        <v>637</v>
      </c>
      <c r="K198" s="160" t="s">
        <v>266</v>
      </c>
    </row>
    <row r="199" spans="1:11" x14ac:dyDescent="0.3">
      <c r="A199" s="160" t="s">
        <v>676</v>
      </c>
      <c r="B199" s="160" t="s">
        <v>677</v>
      </c>
      <c r="C199" s="160" t="s">
        <v>326</v>
      </c>
      <c r="D199" s="160" t="s">
        <v>327</v>
      </c>
      <c r="E199" s="160" t="s">
        <v>234</v>
      </c>
      <c r="F199" s="160" t="s">
        <v>231</v>
      </c>
      <c r="G199" s="160" t="s">
        <v>231</v>
      </c>
      <c r="H199" s="160" t="s">
        <v>231</v>
      </c>
      <c r="I199" s="160" t="s">
        <v>231</v>
      </c>
      <c r="J199" s="160" t="s">
        <v>637</v>
      </c>
      <c r="K199" s="160" t="s">
        <v>238</v>
      </c>
    </row>
    <row r="200" spans="1:11" x14ac:dyDescent="0.3">
      <c r="A200" s="160" t="s">
        <v>678</v>
      </c>
      <c r="B200" s="160" t="s">
        <v>679</v>
      </c>
      <c r="C200" s="160" t="s">
        <v>326</v>
      </c>
      <c r="D200" s="160" t="s">
        <v>327</v>
      </c>
      <c r="E200" s="160" t="s">
        <v>234</v>
      </c>
      <c r="F200" s="160" t="s">
        <v>231</v>
      </c>
      <c r="G200" s="160" t="s">
        <v>231</v>
      </c>
      <c r="H200" s="160" t="s">
        <v>231</v>
      </c>
      <c r="I200" s="160" t="s">
        <v>231</v>
      </c>
      <c r="J200" s="160" t="s">
        <v>651</v>
      </c>
      <c r="K200" s="160" t="s">
        <v>344</v>
      </c>
    </row>
    <row r="201" spans="1:11" x14ac:dyDescent="0.3">
      <c r="A201" s="160" t="s">
        <v>680</v>
      </c>
      <c r="B201" s="160" t="s">
        <v>681</v>
      </c>
      <c r="C201" s="160" t="s">
        <v>326</v>
      </c>
      <c r="D201" s="160" t="s">
        <v>327</v>
      </c>
      <c r="E201" s="160" t="s">
        <v>234</v>
      </c>
      <c r="F201" s="160" t="s">
        <v>231</v>
      </c>
      <c r="G201" s="160" t="s">
        <v>231</v>
      </c>
      <c r="H201" s="160" t="s">
        <v>231</v>
      </c>
      <c r="I201" s="160" t="s">
        <v>231</v>
      </c>
      <c r="J201" s="160" t="s">
        <v>328</v>
      </c>
      <c r="K201" s="160" t="s">
        <v>238</v>
      </c>
    </row>
    <row r="202" spans="1:11" x14ac:dyDescent="0.3">
      <c r="A202" s="160" t="s">
        <v>682</v>
      </c>
      <c r="B202" s="160" t="s">
        <v>683</v>
      </c>
      <c r="C202" s="160" t="s">
        <v>326</v>
      </c>
      <c r="D202" s="160" t="s">
        <v>327</v>
      </c>
      <c r="E202" s="160" t="s">
        <v>234</v>
      </c>
      <c r="F202" s="160" t="s">
        <v>231</v>
      </c>
      <c r="G202" s="160" t="s">
        <v>231</v>
      </c>
      <c r="H202" s="160" t="s">
        <v>231</v>
      </c>
      <c r="I202" s="160" t="s">
        <v>231</v>
      </c>
      <c r="J202" s="160" t="s">
        <v>637</v>
      </c>
      <c r="K202" s="160" t="s">
        <v>238</v>
      </c>
    </row>
    <row r="203" spans="1:11" x14ac:dyDescent="0.3">
      <c r="A203" s="160" t="s">
        <v>684</v>
      </c>
      <c r="B203" s="160" t="s">
        <v>449</v>
      </c>
      <c r="C203" s="160" t="s">
        <v>326</v>
      </c>
      <c r="D203" s="160" t="s">
        <v>327</v>
      </c>
      <c r="E203" s="160" t="s">
        <v>234</v>
      </c>
      <c r="F203" s="160" t="s">
        <v>231</v>
      </c>
      <c r="G203" s="160" t="s">
        <v>231</v>
      </c>
      <c r="H203" s="160" t="s">
        <v>231</v>
      </c>
      <c r="I203" s="160" t="s">
        <v>231</v>
      </c>
      <c r="J203" s="160" t="s">
        <v>637</v>
      </c>
      <c r="K203" s="160" t="s">
        <v>266</v>
      </c>
    </row>
    <row r="204" spans="1:11" x14ac:dyDescent="0.3">
      <c r="A204" s="160" t="s">
        <v>685</v>
      </c>
      <c r="B204" s="160" t="s">
        <v>410</v>
      </c>
      <c r="C204" s="160" t="s">
        <v>326</v>
      </c>
      <c r="D204" s="160" t="s">
        <v>327</v>
      </c>
      <c r="E204" s="160" t="s">
        <v>234</v>
      </c>
      <c r="F204" s="160" t="s">
        <v>231</v>
      </c>
      <c r="G204" s="160" t="s">
        <v>231</v>
      </c>
      <c r="H204" s="160" t="s">
        <v>231</v>
      </c>
      <c r="I204" s="160" t="s">
        <v>231</v>
      </c>
      <c r="J204" s="160" t="s">
        <v>637</v>
      </c>
      <c r="K204" s="160" t="s">
        <v>344</v>
      </c>
    </row>
    <row r="205" spans="1:11" x14ac:dyDescent="0.3">
      <c r="A205" s="160" t="s">
        <v>686</v>
      </c>
      <c r="B205" s="160" t="s">
        <v>687</v>
      </c>
      <c r="C205" s="160" t="s">
        <v>326</v>
      </c>
      <c r="D205" s="160" t="s">
        <v>327</v>
      </c>
      <c r="E205" s="160" t="s">
        <v>234</v>
      </c>
      <c r="F205" s="160" t="s">
        <v>231</v>
      </c>
      <c r="G205" s="160" t="s">
        <v>231</v>
      </c>
      <c r="H205" s="160" t="s">
        <v>231</v>
      </c>
      <c r="I205" s="160" t="s">
        <v>231</v>
      </c>
      <c r="J205" s="160" t="s">
        <v>637</v>
      </c>
      <c r="K205" s="160" t="s">
        <v>238</v>
      </c>
    </row>
    <row r="206" spans="1:11" x14ac:dyDescent="0.3">
      <c r="A206" s="160" t="s">
        <v>688</v>
      </c>
      <c r="B206" s="160" t="s">
        <v>689</v>
      </c>
      <c r="C206" s="160" t="s">
        <v>326</v>
      </c>
      <c r="D206" s="160" t="s">
        <v>327</v>
      </c>
      <c r="E206" s="160" t="s">
        <v>234</v>
      </c>
      <c r="F206" s="160" t="s">
        <v>231</v>
      </c>
      <c r="G206" s="160" t="s">
        <v>231</v>
      </c>
      <c r="H206" s="160" t="s">
        <v>231</v>
      </c>
      <c r="I206" s="160" t="s">
        <v>231</v>
      </c>
      <c r="J206" s="160" t="s">
        <v>690</v>
      </c>
      <c r="K206" s="160" t="s">
        <v>238</v>
      </c>
    </row>
    <row r="207" spans="1:11" x14ac:dyDescent="0.3">
      <c r="A207" s="160" t="s">
        <v>691</v>
      </c>
      <c r="B207" s="160" t="s">
        <v>692</v>
      </c>
      <c r="C207" s="160" t="s">
        <v>326</v>
      </c>
      <c r="D207" s="160" t="s">
        <v>327</v>
      </c>
      <c r="E207" s="160" t="s">
        <v>234</v>
      </c>
      <c r="F207" s="160" t="s">
        <v>231</v>
      </c>
      <c r="G207" s="160" t="s">
        <v>231</v>
      </c>
      <c r="H207" s="160" t="s">
        <v>231</v>
      </c>
      <c r="I207" s="160" t="s">
        <v>231</v>
      </c>
      <c r="J207" s="160" t="s">
        <v>637</v>
      </c>
      <c r="K207" s="160" t="s">
        <v>238</v>
      </c>
    </row>
    <row r="208" spans="1:11" x14ac:dyDescent="0.3">
      <c r="A208" s="160" t="s">
        <v>693</v>
      </c>
      <c r="B208" s="160" t="s">
        <v>694</v>
      </c>
      <c r="C208" s="160" t="s">
        <v>326</v>
      </c>
      <c r="D208" s="160" t="s">
        <v>327</v>
      </c>
      <c r="E208" s="160" t="s">
        <v>234</v>
      </c>
      <c r="F208" s="160" t="s">
        <v>231</v>
      </c>
      <c r="G208" s="160" t="s">
        <v>231</v>
      </c>
      <c r="H208" s="160" t="s">
        <v>231</v>
      </c>
      <c r="I208" s="160" t="s">
        <v>231</v>
      </c>
      <c r="J208" s="160" t="s">
        <v>637</v>
      </c>
      <c r="K208" s="160" t="s">
        <v>238</v>
      </c>
    </row>
    <row r="209" spans="1:11" x14ac:dyDescent="0.3">
      <c r="A209" s="160" t="s">
        <v>695</v>
      </c>
      <c r="B209" s="160" t="s">
        <v>332</v>
      </c>
      <c r="C209" s="160" t="s">
        <v>331</v>
      </c>
      <c r="D209" s="160" t="s">
        <v>332</v>
      </c>
      <c r="E209" s="160" t="s">
        <v>234</v>
      </c>
      <c r="F209" s="160" t="s">
        <v>231</v>
      </c>
      <c r="G209" s="160" t="s">
        <v>231</v>
      </c>
      <c r="H209" s="160" t="s">
        <v>231</v>
      </c>
      <c r="I209" s="160" t="s">
        <v>231</v>
      </c>
      <c r="J209" s="160" t="s">
        <v>696</v>
      </c>
      <c r="K209" s="160" t="s">
        <v>238</v>
      </c>
    </row>
    <row r="210" spans="1:11" x14ac:dyDescent="0.3">
      <c r="A210" s="160" t="s">
        <v>697</v>
      </c>
      <c r="B210" s="160" t="s">
        <v>698</v>
      </c>
      <c r="C210" s="160" t="s">
        <v>331</v>
      </c>
      <c r="D210" s="160" t="s">
        <v>332</v>
      </c>
      <c r="E210" s="160" t="s">
        <v>234</v>
      </c>
      <c r="F210" s="160" t="s">
        <v>231</v>
      </c>
      <c r="G210" s="160" t="s">
        <v>231</v>
      </c>
      <c r="H210" s="160" t="s">
        <v>231</v>
      </c>
      <c r="I210" s="160" t="s">
        <v>231</v>
      </c>
      <c r="J210" s="160" t="s">
        <v>317</v>
      </c>
      <c r="K210" s="160" t="s">
        <v>344</v>
      </c>
    </row>
    <row r="211" spans="1:11" x14ac:dyDescent="0.3">
      <c r="A211" s="160" t="s">
        <v>699</v>
      </c>
      <c r="B211" s="160" t="s">
        <v>700</v>
      </c>
      <c r="C211" s="160" t="s">
        <v>331</v>
      </c>
      <c r="D211" s="160" t="s">
        <v>332</v>
      </c>
      <c r="E211" s="160" t="s">
        <v>234</v>
      </c>
      <c r="F211" s="160" t="s">
        <v>231</v>
      </c>
      <c r="G211" s="160" t="s">
        <v>231</v>
      </c>
      <c r="H211" s="160" t="s">
        <v>231</v>
      </c>
      <c r="I211" s="160" t="s">
        <v>231</v>
      </c>
      <c r="J211" s="160" t="s">
        <v>328</v>
      </c>
      <c r="K211" s="160" t="s">
        <v>344</v>
      </c>
    </row>
    <row r="212" spans="1:11" x14ac:dyDescent="0.3">
      <c r="A212" s="160" t="s">
        <v>701</v>
      </c>
      <c r="B212" s="160" t="s">
        <v>702</v>
      </c>
      <c r="C212" s="160" t="s">
        <v>331</v>
      </c>
      <c r="D212" s="160" t="s">
        <v>332</v>
      </c>
      <c r="E212" s="160" t="s">
        <v>234</v>
      </c>
      <c r="F212" s="160" t="s">
        <v>231</v>
      </c>
      <c r="G212" s="160" t="s">
        <v>231</v>
      </c>
      <c r="H212" s="160" t="s">
        <v>231</v>
      </c>
      <c r="I212" s="160" t="s">
        <v>231</v>
      </c>
      <c r="J212" s="160" t="s">
        <v>526</v>
      </c>
      <c r="K212" s="160" t="s">
        <v>238</v>
      </c>
    </row>
    <row r="213" spans="1:11" x14ac:dyDescent="0.3">
      <c r="A213" s="160" t="s">
        <v>703</v>
      </c>
      <c r="B213" s="160" t="s">
        <v>704</v>
      </c>
      <c r="C213" s="160" t="s">
        <v>331</v>
      </c>
      <c r="D213" s="160" t="s">
        <v>332</v>
      </c>
      <c r="E213" s="160" t="s">
        <v>234</v>
      </c>
      <c r="F213" s="160" t="s">
        <v>231</v>
      </c>
      <c r="G213" s="160" t="s">
        <v>231</v>
      </c>
      <c r="H213" s="160" t="s">
        <v>231</v>
      </c>
      <c r="I213" s="160" t="s">
        <v>231</v>
      </c>
      <c r="J213" s="160" t="s">
        <v>526</v>
      </c>
      <c r="K213" s="160" t="s">
        <v>238</v>
      </c>
    </row>
    <row r="214" spans="1:11" x14ac:dyDescent="0.3">
      <c r="A214" s="160" t="s">
        <v>705</v>
      </c>
      <c r="B214" s="160" t="s">
        <v>706</v>
      </c>
      <c r="C214" s="160" t="s">
        <v>331</v>
      </c>
      <c r="D214" s="160" t="s">
        <v>332</v>
      </c>
      <c r="E214" s="160" t="s">
        <v>234</v>
      </c>
      <c r="F214" s="160" t="s">
        <v>231</v>
      </c>
      <c r="G214" s="160" t="s">
        <v>231</v>
      </c>
      <c r="H214" s="160" t="s">
        <v>231</v>
      </c>
      <c r="I214" s="160" t="s">
        <v>231</v>
      </c>
      <c r="J214" s="160" t="s">
        <v>707</v>
      </c>
      <c r="K214" s="160" t="s">
        <v>238</v>
      </c>
    </row>
    <row r="215" spans="1:11" x14ac:dyDescent="0.3">
      <c r="A215" s="160" t="s">
        <v>708</v>
      </c>
      <c r="B215" s="160" t="s">
        <v>709</v>
      </c>
      <c r="C215" s="160" t="s">
        <v>331</v>
      </c>
      <c r="D215" s="160" t="s">
        <v>332</v>
      </c>
      <c r="E215" s="160" t="s">
        <v>710</v>
      </c>
      <c r="F215" s="160" t="s">
        <v>231</v>
      </c>
      <c r="G215" s="160" t="s">
        <v>231</v>
      </c>
      <c r="H215" s="160" t="s">
        <v>231</v>
      </c>
      <c r="I215" s="160" t="s">
        <v>231</v>
      </c>
      <c r="J215" s="160" t="s">
        <v>711</v>
      </c>
      <c r="K215" s="160" t="s">
        <v>238</v>
      </c>
    </row>
    <row r="216" spans="1:11" x14ac:dyDescent="0.3">
      <c r="A216" s="160" t="s">
        <v>712</v>
      </c>
      <c r="B216" s="160" t="s">
        <v>713</v>
      </c>
      <c r="C216" s="160" t="s">
        <v>331</v>
      </c>
      <c r="D216" s="160" t="s">
        <v>332</v>
      </c>
      <c r="E216" s="160" t="s">
        <v>234</v>
      </c>
      <c r="F216" s="160" t="s">
        <v>231</v>
      </c>
      <c r="G216" s="160" t="s">
        <v>231</v>
      </c>
      <c r="H216" s="160" t="s">
        <v>231</v>
      </c>
      <c r="I216" s="160" t="s">
        <v>231</v>
      </c>
      <c r="J216" s="160" t="s">
        <v>526</v>
      </c>
      <c r="K216" s="160" t="s">
        <v>344</v>
      </c>
    </row>
    <row r="217" spans="1:11" x14ac:dyDescent="0.3">
      <c r="A217" s="160" t="s">
        <v>714</v>
      </c>
      <c r="B217" s="160" t="s">
        <v>715</v>
      </c>
      <c r="C217" s="160" t="s">
        <v>331</v>
      </c>
      <c r="D217" s="160" t="s">
        <v>332</v>
      </c>
      <c r="E217" s="160" t="s">
        <v>234</v>
      </c>
      <c r="F217" s="160" t="s">
        <v>231</v>
      </c>
      <c r="G217" s="160" t="s">
        <v>231</v>
      </c>
      <c r="H217" s="160" t="s">
        <v>231</v>
      </c>
      <c r="I217" s="160" t="s">
        <v>231</v>
      </c>
      <c r="J217" s="160" t="s">
        <v>526</v>
      </c>
      <c r="K217" s="160" t="s">
        <v>238</v>
      </c>
    </row>
    <row r="218" spans="1:11" x14ac:dyDescent="0.3">
      <c r="A218" s="160" t="s">
        <v>716</v>
      </c>
      <c r="B218" s="160" t="s">
        <v>717</v>
      </c>
      <c r="C218" s="160" t="s">
        <v>326</v>
      </c>
      <c r="D218" s="160" t="s">
        <v>327</v>
      </c>
      <c r="E218" s="160" t="s">
        <v>234</v>
      </c>
      <c r="F218" s="160" t="s">
        <v>231</v>
      </c>
      <c r="G218" s="160" t="s">
        <v>231</v>
      </c>
      <c r="H218" s="160" t="s">
        <v>231</v>
      </c>
      <c r="I218" s="160" t="s">
        <v>231</v>
      </c>
      <c r="J218" s="160" t="s">
        <v>637</v>
      </c>
      <c r="K218" s="160" t="s">
        <v>238</v>
      </c>
    </row>
    <row r="219" spans="1:11" x14ac:dyDescent="0.3">
      <c r="A219" s="160" t="s">
        <v>718</v>
      </c>
      <c r="B219" s="160" t="s">
        <v>719</v>
      </c>
      <c r="C219" s="160" t="s">
        <v>326</v>
      </c>
      <c r="D219" s="160" t="s">
        <v>327</v>
      </c>
      <c r="E219" s="160" t="s">
        <v>234</v>
      </c>
      <c r="F219" s="160" t="s">
        <v>231</v>
      </c>
      <c r="G219" s="160" t="s">
        <v>231</v>
      </c>
      <c r="H219" s="160" t="s">
        <v>231</v>
      </c>
      <c r="I219" s="160" t="s">
        <v>231</v>
      </c>
      <c r="J219" s="160" t="s">
        <v>637</v>
      </c>
      <c r="K219" s="160" t="s">
        <v>238</v>
      </c>
    </row>
    <row r="220" spans="1:11" x14ac:dyDescent="0.3">
      <c r="A220" s="160" t="s">
        <v>720</v>
      </c>
      <c r="B220" s="160" t="s">
        <v>721</v>
      </c>
      <c r="C220" s="160" t="s">
        <v>326</v>
      </c>
      <c r="D220" s="160" t="s">
        <v>327</v>
      </c>
      <c r="E220" s="160" t="s">
        <v>234</v>
      </c>
      <c r="F220" s="160" t="s">
        <v>231</v>
      </c>
      <c r="G220" s="160" t="s">
        <v>231</v>
      </c>
      <c r="H220" s="160" t="s">
        <v>231</v>
      </c>
      <c r="I220" s="160" t="s">
        <v>231</v>
      </c>
      <c r="J220" s="160" t="s">
        <v>637</v>
      </c>
      <c r="K220" s="160" t="s">
        <v>238</v>
      </c>
    </row>
    <row r="221" spans="1:11" x14ac:dyDescent="0.3">
      <c r="A221" s="160" t="s">
        <v>722</v>
      </c>
      <c r="B221" s="160" t="s">
        <v>723</v>
      </c>
      <c r="C221" s="160" t="s">
        <v>341</v>
      </c>
      <c r="D221" s="160" t="s">
        <v>342</v>
      </c>
      <c r="E221" s="160" t="s">
        <v>234</v>
      </c>
      <c r="F221" s="160" t="s">
        <v>231</v>
      </c>
      <c r="G221" s="160" t="s">
        <v>231</v>
      </c>
      <c r="H221" s="160" t="s">
        <v>231</v>
      </c>
      <c r="I221" s="160" t="s">
        <v>231</v>
      </c>
      <c r="J221" s="160" t="s">
        <v>425</v>
      </c>
      <c r="K221" s="160" t="s">
        <v>238</v>
      </c>
    </row>
    <row r="222" spans="1:11" x14ac:dyDescent="0.3">
      <c r="A222" s="160" t="s">
        <v>724</v>
      </c>
      <c r="B222" s="160" t="s">
        <v>725</v>
      </c>
      <c r="C222" s="160" t="s">
        <v>341</v>
      </c>
      <c r="D222" s="160" t="s">
        <v>342</v>
      </c>
      <c r="E222" s="160" t="s">
        <v>234</v>
      </c>
      <c r="F222" s="160" t="s">
        <v>231</v>
      </c>
      <c r="G222" s="160" t="s">
        <v>231</v>
      </c>
      <c r="H222" s="160" t="s">
        <v>231</v>
      </c>
      <c r="I222" s="160" t="s">
        <v>231</v>
      </c>
      <c r="J222" s="160" t="s">
        <v>726</v>
      </c>
      <c r="K222" s="160" t="s">
        <v>238</v>
      </c>
    </row>
    <row r="223" spans="1:11" x14ac:dyDescent="0.3">
      <c r="A223" s="160" t="s">
        <v>727</v>
      </c>
      <c r="B223" s="160" t="s">
        <v>728</v>
      </c>
      <c r="C223" s="160" t="s">
        <v>341</v>
      </c>
      <c r="D223" s="160" t="s">
        <v>342</v>
      </c>
      <c r="E223" s="160" t="s">
        <v>234</v>
      </c>
      <c r="F223" s="160" t="s">
        <v>231</v>
      </c>
      <c r="G223" s="160" t="s">
        <v>231</v>
      </c>
      <c r="H223" s="160" t="s">
        <v>231</v>
      </c>
      <c r="I223" s="160" t="s">
        <v>231</v>
      </c>
      <c r="J223" s="160" t="s">
        <v>729</v>
      </c>
      <c r="K223" s="160" t="s">
        <v>238</v>
      </c>
    </row>
    <row r="224" spans="1:11" x14ac:dyDescent="0.3">
      <c r="A224" s="160" t="s">
        <v>730</v>
      </c>
      <c r="B224" s="160" t="s">
        <v>731</v>
      </c>
      <c r="C224" s="160" t="s">
        <v>341</v>
      </c>
      <c r="D224" s="160" t="s">
        <v>342</v>
      </c>
      <c r="E224" s="160" t="s">
        <v>234</v>
      </c>
      <c r="F224" s="160" t="s">
        <v>231</v>
      </c>
      <c r="G224" s="160" t="s">
        <v>231</v>
      </c>
      <c r="H224" s="160" t="s">
        <v>231</v>
      </c>
      <c r="I224" s="160" t="s">
        <v>231</v>
      </c>
      <c r="J224" s="160" t="s">
        <v>243</v>
      </c>
      <c r="K224" s="160" t="s">
        <v>344</v>
      </c>
    </row>
    <row r="225" spans="1:11" x14ac:dyDescent="0.3">
      <c r="A225" s="160" t="s">
        <v>732</v>
      </c>
      <c r="B225" s="160" t="s">
        <v>733</v>
      </c>
      <c r="C225" s="160" t="s">
        <v>341</v>
      </c>
      <c r="D225" s="160" t="s">
        <v>342</v>
      </c>
      <c r="E225" s="160" t="s">
        <v>234</v>
      </c>
      <c r="F225" s="160" t="s">
        <v>231</v>
      </c>
      <c r="G225" s="160" t="s">
        <v>231</v>
      </c>
      <c r="H225" s="160" t="s">
        <v>231</v>
      </c>
      <c r="I225" s="160" t="s">
        <v>231</v>
      </c>
      <c r="J225" s="160" t="s">
        <v>428</v>
      </c>
      <c r="K225" s="160" t="s">
        <v>344</v>
      </c>
    </row>
    <row r="226" spans="1:11" x14ac:dyDescent="0.3">
      <c r="A226" s="160" t="s">
        <v>734</v>
      </c>
      <c r="B226" s="160" t="s">
        <v>735</v>
      </c>
      <c r="C226" s="160" t="s">
        <v>341</v>
      </c>
      <c r="D226" s="160" t="s">
        <v>342</v>
      </c>
      <c r="E226" s="160" t="s">
        <v>234</v>
      </c>
      <c r="F226" s="160" t="s">
        <v>231</v>
      </c>
      <c r="G226" s="160" t="s">
        <v>231</v>
      </c>
      <c r="H226" s="160" t="s">
        <v>231</v>
      </c>
      <c r="I226" s="160" t="s">
        <v>231</v>
      </c>
      <c r="J226" s="160" t="s">
        <v>246</v>
      </c>
      <c r="K226" s="160" t="s">
        <v>238</v>
      </c>
    </row>
    <row r="227" spans="1:11" x14ac:dyDescent="0.3">
      <c r="A227" s="160" t="s">
        <v>736</v>
      </c>
      <c r="B227" s="160" t="s">
        <v>737</v>
      </c>
      <c r="C227" s="160" t="s">
        <v>341</v>
      </c>
      <c r="D227" s="160" t="s">
        <v>342</v>
      </c>
      <c r="E227" s="160" t="s">
        <v>234</v>
      </c>
      <c r="F227" s="160" t="s">
        <v>231</v>
      </c>
      <c r="G227" s="160" t="s">
        <v>231</v>
      </c>
      <c r="H227" s="160" t="s">
        <v>231</v>
      </c>
      <c r="I227" s="160" t="s">
        <v>231</v>
      </c>
      <c r="J227" s="160" t="s">
        <v>246</v>
      </c>
      <c r="K227" s="160" t="s">
        <v>238</v>
      </c>
    </row>
    <row r="228" spans="1:11" x14ac:dyDescent="0.3">
      <c r="A228" s="160" t="s">
        <v>738</v>
      </c>
      <c r="B228" s="160" t="s">
        <v>739</v>
      </c>
      <c r="C228" s="160" t="s">
        <v>341</v>
      </c>
      <c r="D228" s="160" t="s">
        <v>342</v>
      </c>
      <c r="E228" s="160" t="s">
        <v>234</v>
      </c>
      <c r="F228" s="160" t="s">
        <v>231</v>
      </c>
      <c r="G228" s="160" t="s">
        <v>231</v>
      </c>
      <c r="H228" s="160" t="s">
        <v>231</v>
      </c>
      <c r="I228" s="160" t="s">
        <v>231</v>
      </c>
      <c r="J228" s="160" t="s">
        <v>243</v>
      </c>
      <c r="K228" s="160" t="s">
        <v>238</v>
      </c>
    </row>
    <row r="229" spans="1:11" x14ac:dyDescent="0.3">
      <c r="A229" s="160" t="s">
        <v>740</v>
      </c>
      <c r="B229" s="160" t="s">
        <v>741</v>
      </c>
      <c r="C229" s="160" t="s">
        <v>341</v>
      </c>
      <c r="D229" s="160" t="s">
        <v>342</v>
      </c>
      <c r="E229" s="160" t="s">
        <v>234</v>
      </c>
      <c r="F229" s="160" t="s">
        <v>231</v>
      </c>
      <c r="G229" s="160" t="s">
        <v>231</v>
      </c>
      <c r="H229" s="160" t="s">
        <v>231</v>
      </c>
      <c r="I229" s="160" t="s">
        <v>231</v>
      </c>
      <c r="J229" s="160" t="s">
        <v>707</v>
      </c>
      <c r="K229" s="160" t="s">
        <v>238</v>
      </c>
    </row>
    <row r="230" spans="1:11" x14ac:dyDescent="0.3">
      <c r="A230" s="160" t="s">
        <v>742</v>
      </c>
      <c r="B230" s="160" t="s">
        <v>743</v>
      </c>
      <c r="C230" s="160" t="s">
        <v>341</v>
      </c>
      <c r="D230" s="160" t="s">
        <v>342</v>
      </c>
      <c r="E230" s="160" t="s">
        <v>234</v>
      </c>
      <c r="F230" s="160" t="s">
        <v>231</v>
      </c>
      <c r="G230" s="160" t="s">
        <v>231</v>
      </c>
      <c r="H230" s="160" t="s">
        <v>231</v>
      </c>
      <c r="I230" s="160" t="s">
        <v>231</v>
      </c>
      <c r="J230" s="160" t="s">
        <v>744</v>
      </c>
      <c r="K230" s="160" t="s">
        <v>238</v>
      </c>
    </row>
    <row r="231" spans="1:11" x14ac:dyDescent="0.3">
      <c r="A231" s="160" t="s">
        <v>745</v>
      </c>
      <c r="B231" s="160" t="s">
        <v>746</v>
      </c>
      <c r="C231" s="160" t="s">
        <v>341</v>
      </c>
      <c r="D231" s="160" t="s">
        <v>342</v>
      </c>
      <c r="E231" s="160" t="s">
        <v>234</v>
      </c>
      <c r="F231" s="160" t="s">
        <v>231</v>
      </c>
      <c r="G231" s="160" t="s">
        <v>231</v>
      </c>
      <c r="H231" s="160" t="s">
        <v>231</v>
      </c>
      <c r="I231" s="160" t="s">
        <v>231</v>
      </c>
      <c r="J231" s="160" t="s">
        <v>243</v>
      </c>
      <c r="K231" s="160" t="s">
        <v>238</v>
      </c>
    </row>
    <row r="232" spans="1:11" x14ac:dyDescent="0.3">
      <c r="A232" s="160" t="s">
        <v>747</v>
      </c>
      <c r="B232" s="160" t="s">
        <v>748</v>
      </c>
      <c r="C232" s="160" t="s">
        <v>341</v>
      </c>
      <c r="D232" s="160" t="s">
        <v>342</v>
      </c>
      <c r="E232" s="160" t="s">
        <v>234</v>
      </c>
      <c r="F232" s="160" t="s">
        <v>231</v>
      </c>
      <c r="G232" s="160" t="s">
        <v>231</v>
      </c>
      <c r="H232" s="160" t="s">
        <v>231</v>
      </c>
      <c r="I232" s="160" t="s">
        <v>231</v>
      </c>
      <c r="J232" s="160" t="s">
        <v>246</v>
      </c>
      <c r="K232" s="160" t="s">
        <v>266</v>
      </c>
    </row>
    <row r="233" spans="1:11" x14ac:dyDescent="0.3">
      <c r="A233" s="160" t="s">
        <v>749</v>
      </c>
      <c r="B233" s="160" t="s">
        <v>750</v>
      </c>
      <c r="C233" s="160" t="s">
        <v>341</v>
      </c>
      <c r="D233" s="160" t="s">
        <v>342</v>
      </c>
      <c r="E233" s="160" t="s">
        <v>234</v>
      </c>
      <c r="F233" s="160" t="s">
        <v>231</v>
      </c>
      <c r="G233" s="160" t="s">
        <v>231</v>
      </c>
      <c r="H233" s="160" t="s">
        <v>231</v>
      </c>
      <c r="I233" s="160" t="s">
        <v>231</v>
      </c>
      <c r="J233" s="160" t="s">
        <v>246</v>
      </c>
      <c r="K233" s="160" t="s">
        <v>266</v>
      </c>
    </row>
    <row r="234" spans="1:11" x14ac:dyDescent="0.3">
      <c r="A234" s="160" t="s">
        <v>751</v>
      </c>
      <c r="B234" s="160" t="s">
        <v>752</v>
      </c>
      <c r="C234" s="160" t="s">
        <v>341</v>
      </c>
      <c r="D234" s="160" t="s">
        <v>342</v>
      </c>
      <c r="E234" s="160" t="s">
        <v>234</v>
      </c>
      <c r="F234" s="160" t="s">
        <v>231</v>
      </c>
      <c r="G234" s="160" t="s">
        <v>231</v>
      </c>
      <c r="H234" s="160" t="s">
        <v>231</v>
      </c>
      <c r="I234" s="160" t="s">
        <v>231</v>
      </c>
      <c r="J234" s="160" t="s">
        <v>428</v>
      </c>
      <c r="K234" s="160" t="s">
        <v>344</v>
      </c>
    </row>
    <row r="235" spans="1:11" x14ac:dyDescent="0.3">
      <c r="A235" s="160" t="s">
        <v>753</v>
      </c>
      <c r="B235" s="160" t="s">
        <v>754</v>
      </c>
      <c r="C235" s="160" t="s">
        <v>341</v>
      </c>
      <c r="D235" s="160" t="s">
        <v>342</v>
      </c>
      <c r="E235" s="160" t="s">
        <v>234</v>
      </c>
      <c r="F235" s="160" t="s">
        <v>231</v>
      </c>
      <c r="G235" s="160" t="s">
        <v>231</v>
      </c>
      <c r="H235" s="160" t="s">
        <v>231</v>
      </c>
      <c r="I235" s="160" t="s">
        <v>231</v>
      </c>
      <c r="J235" s="160" t="s">
        <v>495</v>
      </c>
      <c r="K235" s="160" t="s">
        <v>238</v>
      </c>
    </row>
    <row r="236" spans="1:11" x14ac:dyDescent="0.3">
      <c r="A236" s="160" t="s">
        <v>755</v>
      </c>
      <c r="B236" s="160" t="s">
        <v>756</v>
      </c>
      <c r="C236" s="160" t="s">
        <v>341</v>
      </c>
      <c r="D236" s="160" t="s">
        <v>342</v>
      </c>
      <c r="E236" s="160" t="s">
        <v>234</v>
      </c>
      <c r="F236" s="160" t="s">
        <v>231</v>
      </c>
      <c r="G236" s="160" t="s">
        <v>231</v>
      </c>
      <c r="H236" s="160" t="s">
        <v>231</v>
      </c>
      <c r="I236" s="160" t="s">
        <v>231</v>
      </c>
      <c r="J236" s="160" t="s">
        <v>243</v>
      </c>
      <c r="K236" s="160" t="s">
        <v>238</v>
      </c>
    </row>
    <row r="237" spans="1:11" x14ac:dyDescent="0.3">
      <c r="A237" s="160" t="s">
        <v>757</v>
      </c>
      <c r="B237" s="160" t="s">
        <v>758</v>
      </c>
      <c r="C237" s="160" t="s">
        <v>341</v>
      </c>
      <c r="D237" s="160" t="s">
        <v>342</v>
      </c>
      <c r="E237" s="160" t="s">
        <v>234</v>
      </c>
      <c r="F237" s="160" t="s">
        <v>231</v>
      </c>
      <c r="G237" s="160" t="s">
        <v>231</v>
      </c>
      <c r="H237" s="160" t="s">
        <v>231</v>
      </c>
      <c r="I237" s="160" t="s">
        <v>231</v>
      </c>
      <c r="J237" s="160" t="s">
        <v>759</v>
      </c>
      <c r="K237" s="160" t="s">
        <v>238</v>
      </c>
    </row>
    <row r="238" spans="1:11" x14ac:dyDescent="0.3">
      <c r="A238" s="160" t="s">
        <v>760</v>
      </c>
      <c r="B238" s="160" t="s">
        <v>761</v>
      </c>
      <c r="C238" s="160" t="s">
        <v>341</v>
      </c>
      <c r="D238" s="160" t="s">
        <v>342</v>
      </c>
      <c r="E238" s="160" t="s">
        <v>234</v>
      </c>
      <c r="F238" s="160" t="s">
        <v>231</v>
      </c>
      <c r="G238" s="160" t="s">
        <v>231</v>
      </c>
      <c r="H238" s="160" t="s">
        <v>231</v>
      </c>
      <c r="I238" s="160" t="s">
        <v>231</v>
      </c>
      <c r="J238" s="160" t="s">
        <v>243</v>
      </c>
      <c r="K238" s="160" t="s">
        <v>238</v>
      </c>
    </row>
    <row r="239" spans="1:11" x14ac:dyDescent="0.3">
      <c r="A239" s="160" t="s">
        <v>762</v>
      </c>
      <c r="B239" s="160" t="s">
        <v>763</v>
      </c>
      <c r="C239" s="160" t="s">
        <v>341</v>
      </c>
      <c r="D239" s="160" t="s">
        <v>342</v>
      </c>
      <c r="E239" s="160" t="s">
        <v>234</v>
      </c>
      <c r="F239" s="160" t="s">
        <v>231</v>
      </c>
      <c r="G239" s="160" t="s">
        <v>231</v>
      </c>
      <c r="H239" s="160" t="s">
        <v>231</v>
      </c>
      <c r="I239" s="160" t="s">
        <v>231</v>
      </c>
      <c r="J239" s="160" t="s">
        <v>428</v>
      </c>
      <c r="K239" s="160" t="s">
        <v>344</v>
      </c>
    </row>
    <row r="240" spans="1:11" x14ac:dyDescent="0.3">
      <c r="A240" s="160" t="s">
        <v>764</v>
      </c>
      <c r="B240" s="160" t="s">
        <v>765</v>
      </c>
      <c r="C240" s="160" t="s">
        <v>341</v>
      </c>
      <c r="D240" s="160" t="s">
        <v>342</v>
      </c>
      <c r="E240" s="160" t="s">
        <v>234</v>
      </c>
      <c r="F240" s="160" t="s">
        <v>231</v>
      </c>
      <c r="G240" s="160" t="s">
        <v>231</v>
      </c>
      <c r="H240" s="160" t="s">
        <v>231</v>
      </c>
      <c r="I240" s="160" t="s">
        <v>231</v>
      </c>
      <c r="J240" s="160" t="s">
        <v>243</v>
      </c>
      <c r="K240" s="160" t="s">
        <v>344</v>
      </c>
    </row>
    <row r="241" spans="1:11" x14ac:dyDescent="0.3">
      <c r="A241" s="160" t="s">
        <v>766</v>
      </c>
      <c r="B241" s="160" t="s">
        <v>767</v>
      </c>
      <c r="C241" s="160" t="s">
        <v>341</v>
      </c>
      <c r="D241" s="160" t="s">
        <v>342</v>
      </c>
      <c r="E241" s="160" t="s">
        <v>234</v>
      </c>
      <c r="F241" s="160" t="s">
        <v>231</v>
      </c>
      <c r="G241" s="160" t="s">
        <v>231</v>
      </c>
      <c r="H241" s="160" t="s">
        <v>231</v>
      </c>
      <c r="I241" s="160" t="s">
        <v>231</v>
      </c>
      <c r="J241" s="160" t="s">
        <v>428</v>
      </c>
      <c r="K241" s="160" t="s">
        <v>344</v>
      </c>
    </row>
    <row r="242" spans="1:11" x14ac:dyDescent="0.3">
      <c r="A242" s="160" t="s">
        <v>768</v>
      </c>
      <c r="B242" s="160" t="s">
        <v>769</v>
      </c>
      <c r="C242" s="160" t="s">
        <v>341</v>
      </c>
      <c r="D242" s="160" t="s">
        <v>342</v>
      </c>
      <c r="E242" s="160" t="s">
        <v>234</v>
      </c>
      <c r="F242" s="160" t="s">
        <v>231</v>
      </c>
      <c r="G242" s="160" t="s">
        <v>231</v>
      </c>
      <c r="H242" s="160" t="s">
        <v>231</v>
      </c>
      <c r="I242" s="160" t="s">
        <v>231</v>
      </c>
      <c r="J242" s="160" t="s">
        <v>246</v>
      </c>
      <c r="K242" s="160" t="s">
        <v>344</v>
      </c>
    </row>
    <row r="243" spans="1:11" x14ac:dyDescent="0.3">
      <c r="A243" s="160" t="s">
        <v>770</v>
      </c>
      <c r="B243" s="160" t="s">
        <v>771</v>
      </c>
      <c r="C243" s="160" t="s">
        <v>341</v>
      </c>
      <c r="D243" s="160" t="s">
        <v>342</v>
      </c>
      <c r="E243" s="160" t="s">
        <v>234</v>
      </c>
      <c r="F243" s="160" t="s">
        <v>231</v>
      </c>
      <c r="G243" s="160" t="s">
        <v>231</v>
      </c>
      <c r="H243" s="160" t="s">
        <v>231</v>
      </c>
      <c r="I243" s="160" t="s">
        <v>231</v>
      </c>
      <c r="J243" s="160" t="s">
        <v>237</v>
      </c>
      <c r="K243" s="160" t="s">
        <v>238</v>
      </c>
    </row>
    <row r="244" spans="1:11" x14ac:dyDescent="0.3">
      <c r="A244" s="160" t="s">
        <v>772</v>
      </c>
      <c r="B244" s="160" t="s">
        <v>773</v>
      </c>
      <c r="C244" s="160" t="s">
        <v>341</v>
      </c>
      <c r="D244" s="160" t="s">
        <v>342</v>
      </c>
      <c r="E244" s="160" t="s">
        <v>234</v>
      </c>
      <c r="F244" s="160" t="s">
        <v>231</v>
      </c>
      <c r="G244" s="160" t="s">
        <v>231</v>
      </c>
      <c r="H244" s="160" t="s">
        <v>231</v>
      </c>
      <c r="I244" s="160" t="s">
        <v>231</v>
      </c>
      <c r="J244" s="160" t="s">
        <v>237</v>
      </c>
      <c r="K244" s="160" t="s">
        <v>238</v>
      </c>
    </row>
    <row r="245" spans="1:11" x14ac:dyDescent="0.3">
      <c r="A245" s="160" t="s">
        <v>774</v>
      </c>
      <c r="B245" s="160" t="s">
        <v>775</v>
      </c>
      <c r="C245" s="160" t="s">
        <v>341</v>
      </c>
      <c r="D245" s="160" t="s">
        <v>342</v>
      </c>
      <c r="E245" s="160" t="s">
        <v>234</v>
      </c>
      <c r="F245" s="160" t="s">
        <v>231</v>
      </c>
      <c r="G245" s="160" t="s">
        <v>231</v>
      </c>
      <c r="H245" s="160" t="s">
        <v>231</v>
      </c>
      <c r="I245" s="160" t="s">
        <v>231</v>
      </c>
      <c r="J245" s="160" t="s">
        <v>428</v>
      </c>
      <c r="K245" s="160" t="s">
        <v>344</v>
      </c>
    </row>
    <row r="246" spans="1:11" x14ac:dyDescent="0.3">
      <c r="A246" s="160" t="s">
        <v>776</v>
      </c>
      <c r="B246" s="160" t="s">
        <v>777</v>
      </c>
      <c r="C246" s="160" t="s">
        <v>341</v>
      </c>
      <c r="D246" s="160" t="s">
        <v>342</v>
      </c>
      <c r="E246" s="160" t="s">
        <v>234</v>
      </c>
      <c r="F246" s="160" t="s">
        <v>231</v>
      </c>
      <c r="G246" s="160" t="s">
        <v>231</v>
      </c>
      <c r="H246" s="160" t="s">
        <v>231</v>
      </c>
      <c r="I246" s="160" t="s">
        <v>231</v>
      </c>
      <c r="J246" s="160" t="s">
        <v>778</v>
      </c>
      <c r="K246" s="160" t="s">
        <v>238</v>
      </c>
    </row>
    <row r="247" spans="1:11" x14ac:dyDescent="0.3">
      <c r="A247" s="160" t="s">
        <v>779</v>
      </c>
      <c r="B247" s="160" t="s">
        <v>780</v>
      </c>
      <c r="C247" s="160" t="s">
        <v>341</v>
      </c>
      <c r="D247" s="160" t="s">
        <v>342</v>
      </c>
      <c r="E247" s="160" t="s">
        <v>234</v>
      </c>
      <c r="F247" s="160" t="s">
        <v>231</v>
      </c>
      <c r="G247" s="160" t="s">
        <v>231</v>
      </c>
      <c r="H247" s="160" t="s">
        <v>231</v>
      </c>
      <c r="I247" s="160" t="s">
        <v>231</v>
      </c>
      <c r="J247" s="160" t="s">
        <v>273</v>
      </c>
      <c r="K247" s="160" t="s">
        <v>238</v>
      </c>
    </row>
    <row r="248" spans="1:11" x14ac:dyDescent="0.3">
      <c r="A248" s="160" t="s">
        <v>781</v>
      </c>
      <c r="B248" s="160" t="s">
        <v>782</v>
      </c>
      <c r="C248" s="160" t="s">
        <v>341</v>
      </c>
      <c r="D248" s="160" t="s">
        <v>342</v>
      </c>
      <c r="E248" s="160" t="s">
        <v>234</v>
      </c>
      <c r="F248" s="160" t="s">
        <v>231</v>
      </c>
      <c r="G248" s="160" t="s">
        <v>231</v>
      </c>
      <c r="H248" s="160" t="s">
        <v>231</v>
      </c>
      <c r="I248" s="160" t="s">
        <v>231</v>
      </c>
      <c r="J248" s="160" t="s">
        <v>243</v>
      </c>
      <c r="K248" s="160" t="s">
        <v>238</v>
      </c>
    </row>
    <row r="249" spans="1:11" x14ac:dyDescent="0.3">
      <c r="A249" s="160" t="s">
        <v>783</v>
      </c>
      <c r="B249" s="160" t="s">
        <v>784</v>
      </c>
      <c r="C249" s="160" t="s">
        <v>341</v>
      </c>
      <c r="D249" s="160" t="s">
        <v>342</v>
      </c>
      <c r="E249" s="160" t="s">
        <v>234</v>
      </c>
      <c r="F249" s="160" t="s">
        <v>231</v>
      </c>
      <c r="G249" s="160" t="s">
        <v>231</v>
      </c>
      <c r="H249" s="160" t="s">
        <v>231</v>
      </c>
      <c r="I249" s="160" t="s">
        <v>231</v>
      </c>
      <c r="J249" s="160" t="s">
        <v>243</v>
      </c>
      <c r="K249" s="160" t="s">
        <v>238</v>
      </c>
    </row>
    <row r="250" spans="1:11" x14ac:dyDescent="0.3">
      <c r="A250" s="160" t="s">
        <v>785</v>
      </c>
      <c r="B250" s="160" t="s">
        <v>786</v>
      </c>
      <c r="C250" s="160" t="s">
        <v>341</v>
      </c>
      <c r="D250" s="160" t="s">
        <v>342</v>
      </c>
      <c r="E250" s="160" t="s">
        <v>234</v>
      </c>
      <c r="F250" s="160" t="s">
        <v>231</v>
      </c>
      <c r="G250" s="160" t="s">
        <v>231</v>
      </c>
      <c r="H250" s="160" t="s">
        <v>231</v>
      </c>
      <c r="I250" s="160" t="s">
        <v>231</v>
      </c>
      <c r="J250" s="160" t="s">
        <v>243</v>
      </c>
      <c r="K250" s="160" t="s">
        <v>344</v>
      </c>
    </row>
    <row r="251" spans="1:11" x14ac:dyDescent="0.3">
      <c r="A251" s="160" t="s">
        <v>787</v>
      </c>
      <c r="B251" s="160" t="s">
        <v>788</v>
      </c>
      <c r="C251" s="160" t="s">
        <v>341</v>
      </c>
      <c r="D251" s="160" t="s">
        <v>342</v>
      </c>
      <c r="E251" s="160" t="s">
        <v>234</v>
      </c>
      <c r="F251" s="160" t="s">
        <v>231</v>
      </c>
      <c r="G251" s="160" t="s">
        <v>231</v>
      </c>
      <c r="H251" s="160" t="s">
        <v>231</v>
      </c>
      <c r="I251" s="160" t="s">
        <v>231</v>
      </c>
      <c r="J251" s="160" t="s">
        <v>353</v>
      </c>
      <c r="K251" s="160" t="s">
        <v>238</v>
      </c>
    </row>
    <row r="252" spans="1:11" x14ac:dyDescent="0.3">
      <c r="A252" s="160" t="s">
        <v>789</v>
      </c>
      <c r="B252" s="160" t="s">
        <v>790</v>
      </c>
      <c r="C252" s="160" t="s">
        <v>341</v>
      </c>
      <c r="D252" s="160" t="s">
        <v>342</v>
      </c>
      <c r="E252" s="160" t="s">
        <v>234</v>
      </c>
      <c r="F252" s="160" t="s">
        <v>231</v>
      </c>
      <c r="G252" s="160" t="s">
        <v>231</v>
      </c>
      <c r="H252" s="160" t="s">
        <v>231</v>
      </c>
      <c r="I252" s="160" t="s">
        <v>231</v>
      </c>
      <c r="J252" s="160" t="s">
        <v>411</v>
      </c>
      <c r="K252" s="160" t="s">
        <v>238</v>
      </c>
    </row>
    <row r="253" spans="1:11" x14ac:dyDescent="0.3">
      <c r="A253" s="160" t="s">
        <v>791</v>
      </c>
      <c r="B253" s="160" t="s">
        <v>792</v>
      </c>
      <c r="C253" s="160" t="s">
        <v>341</v>
      </c>
      <c r="D253" s="160" t="s">
        <v>342</v>
      </c>
      <c r="E253" s="160" t="s">
        <v>234</v>
      </c>
      <c r="F253" s="160" t="s">
        <v>231</v>
      </c>
      <c r="G253" s="160" t="s">
        <v>231</v>
      </c>
      <c r="H253" s="160" t="s">
        <v>231</v>
      </c>
      <c r="I253" s="160" t="s">
        <v>231</v>
      </c>
      <c r="J253" s="160" t="s">
        <v>793</v>
      </c>
      <c r="K253" s="160" t="s">
        <v>238</v>
      </c>
    </row>
    <row r="254" spans="1:11" x14ac:dyDescent="0.3">
      <c r="A254" s="160" t="s">
        <v>794</v>
      </c>
      <c r="B254" s="160" t="s">
        <v>795</v>
      </c>
      <c r="C254" s="160" t="s">
        <v>341</v>
      </c>
      <c r="D254" s="160" t="s">
        <v>342</v>
      </c>
      <c r="E254" s="160" t="s">
        <v>234</v>
      </c>
      <c r="F254" s="160" t="s">
        <v>231</v>
      </c>
      <c r="G254" s="160" t="s">
        <v>231</v>
      </c>
      <c r="H254" s="160" t="s">
        <v>231</v>
      </c>
      <c r="I254" s="160" t="s">
        <v>231</v>
      </c>
      <c r="J254" s="160" t="s">
        <v>796</v>
      </c>
      <c r="K254" s="160" t="s">
        <v>238</v>
      </c>
    </row>
    <row r="255" spans="1:11" x14ac:dyDescent="0.3">
      <c r="A255" s="160" t="s">
        <v>797</v>
      </c>
      <c r="B255" s="160" t="s">
        <v>798</v>
      </c>
      <c r="C255" s="160" t="s">
        <v>341</v>
      </c>
      <c r="D255" s="160" t="s">
        <v>342</v>
      </c>
      <c r="E255" s="160" t="s">
        <v>234</v>
      </c>
      <c r="F255" s="160" t="s">
        <v>231</v>
      </c>
      <c r="G255" s="160" t="s">
        <v>231</v>
      </c>
      <c r="H255" s="160" t="s">
        <v>231</v>
      </c>
      <c r="I255" s="160" t="s">
        <v>231</v>
      </c>
      <c r="J255" s="160" t="s">
        <v>799</v>
      </c>
      <c r="K255" s="160" t="s">
        <v>238</v>
      </c>
    </row>
    <row r="256" spans="1:11" x14ac:dyDescent="0.3">
      <c r="A256" s="160" t="s">
        <v>800</v>
      </c>
      <c r="B256" s="160" t="s">
        <v>801</v>
      </c>
      <c r="C256" s="160" t="s">
        <v>341</v>
      </c>
      <c r="D256" s="160" t="s">
        <v>342</v>
      </c>
      <c r="E256" s="160" t="s">
        <v>234</v>
      </c>
      <c r="F256" s="160" t="s">
        <v>231</v>
      </c>
      <c r="G256" s="160" t="s">
        <v>231</v>
      </c>
      <c r="H256" s="160" t="s">
        <v>231</v>
      </c>
      <c r="I256" s="160" t="s">
        <v>231</v>
      </c>
      <c r="J256" s="160" t="s">
        <v>392</v>
      </c>
      <c r="K256" s="160" t="s">
        <v>238</v>
      </c>
    </row>
    <row r="257" spans="1:11" x14ac:dyDescent="0.3">
      <c r="A257" s="160" t="s">
        <v>802</v>
      </c>
      <c r="B257" s="160" t="s">
        <v>803</v>
      </c>
      <c r="C257" s="160" t="s">
        <v>341</v>
      </c>
      <c r="D257" s="160" t="s">
        <v>342</v>
      </c>
      <c r="E257" s="160" t="s">
        <v>234</v>
      </c>
      <c r="F257" s="160" t="s">
        <v>231</v>
      </c>
      <c r="G257" s="160" t="s">
        <v>231</v>
      </c>
      <c r="H257" s="160" t="s">
        <v>231</v>
      </c>
      <c r="I257" s="160" t="s">
        <v>231</v>
      </c>
      <c r="J257" s="160" t="s">
        <v>243</v>
      </c>
      <c r="K257" s="160" t="s">
        <v>238</v>
      </c>
    </row>
    <row r="258" spans="1:11" x14ac:dyDescent="0.3">
      <c r="A258" s="160" t="s">
        <v>804</v>
      </c>
      <c r="B258" s="160" t="s">
        <v>805</v>
      </c>
      <c r="C258" s="160" t="s">
        <v>341</v>
      </c>
      <c r="D258" s="160" t="s">
        <v>342</v>
      </c>
      <c r="E258" s="160" t="s">
        <v>234</v>
      </c>
      <c r="F258" s="160" t="s">
        <v>231</v>
      </c>
      <c r="G258" s="160" t="s">
        <v>231</v>
      </c>
      <c r="H258" s="160" t="s">
        <v>231</v>
      </c>
      <c r="I258" s="160" t="s">
        <v>231</v>
      </c>
      <c r="J258" s="160" t="s">
        <v>237</v>
      </c>
      <c r="K258" s="160" t="s">
        <v>238</v>
      </c>
    </row>
    <row r="259" spans="1:11" x14ac:dyDescent="0.3">
      <c r="A259" s="160" t="s">
        <v>806</v>
      </c>
      <c r="B259" s="160" t="s">
        <v>807</v>
      </c>
      <c r="C259" s="160" t="s">
        <v>341</v>
      </c>
      <c r="D259" s="160" t="s">
        <v>342</v>
      </c>
      <c r="E259" s="160" t="s">
        <v>234</v>
      </c>
      <c r="F259" s="160" t="s">
        <v>231</v>
      </c>
      <c r="G259" s="160" t="s">
        <v>231</v>
      </c>
      <c r="H259" s="160" t="s">
        <v>231</v>
      </c>
      <c r="I259" s="160" t="s">
        <v>231</v>
      </c>
      <c r="J259" s="160" t="s">
        <v>799</v>
      </c>
      <c r="K259" s="160" t="s">
        <v>238</v>
      </c>
    </row>
    <row r="260" spans="1:11" x14ac:dyDescent="0.3">
      <c r="A260" s="160" t="s">
        <v>808</v>
      </c>
      <c r="B260" s="160" t="s">
        <v>809</v>
      </c>
      <c r="C260" s="160" t="s">
        <v>341</v>
      </c>
      <c r="D260" s="160" t="s">
        <v>342</v>
      </c>
      <c r="E260" s="160" t="s">
        <v>234</v>
      </c>
      <c r="F260" s="160" t="s">
        <v>231</v>
      </c>
      <c r="G260" s="160" t="s">
        <v>231</v>
      </c>
      <c r="H260" s="160" t="s">
        <v>231</v>
      </c>
      <c r="I260" s="160" t="s">
        <v>231</v>
      </c>
      <c r="J260" s="160" t="s">
        <v>425</v>
      </c>
      <c r="K260" s="160" t="s">
        <v>238</v>
      </c>
    </row>
    <row r="261" spans="1:11" x14ac:dyDescent="0.3">
      <c r="A261" s="160" t="s">
        <v>810</v>
      </c>
      <c r="B261" s="160" t="s">
        <v>811</v>
      </c>
      <c r="C261" s="160" t="s">
        <v>341</v>
      </c>
      <c r="D261" s="160" t="s">
        <v>342</v>
      </c>
      <c r="E261" s="160" t="s">
        <v>234</v>
      </c>
      <c r="F261" s="160" t="s">
        <v>231</v>
      </c>
      <c r="G261" s="160" t="s">
        <v>231</v>
      </c>
      <c r="H261" s="160" t="s">
        <v>231</v>
      </c>
      <c r="I261" s="160" t="s">
        <v>231</v>
      </c>
      <c r="J261" s="160" t="s">
        <v>425</v>
      </c>
      <c r="K261" s="160" t="s">
        <v>238</v>
      </c>
    </row>
    <row r="262" spans="1:11" x14ac:dyDescent="0.3">
      <c r="A262" s="160" t="s">
        <v>812</v>
      </c>
      <c r="B262" s="160" t="s">
        <v>813</v>
      </c>
      <c r="C262" s="160" t="s">
        <v>341</v>
      </c>
      <c r="D262" s="160" t="s">
        <v>342</v>
      </c>
      <c r="E262" s="160" t="s">
        <v>234</v>
      </c>
      <c r="F262" s="160" t="s">
        <v>231</v>
      </c>
      <c r="G262" s="160" t="s">
        <v>231</v>
      </c>
      <c r="H262" s="160" t="s">
        <v>231</v>
      </c>
      <c r="I262" s="160" t="s">
        <v>231</v>
      </c>
      <c r="J262" s="160" t="s">
        <v>814</v>
      </c>
      <c r="K262" s="160" t="s">
        <v>238</v>
      </c>
    </row>
    <row r="263" spans="1:11" x14ac:dyDescent="0.3">
      <c r="A263" s="160" t="s">
        <v>815</v>
      </c>
      <c r="B263" s="160" t="s">
        <v>816</v>
      </c>
      <c r="C263" s="160" t="s">
        <v>341</v>
      </c>
      <c r="D263" s="160" t="s">
        <v>342</v>
      </c>
      <c r="E263" s="160" t="s">
        <v>234</v>
      </c>
      <c r="F263" s="160" t="s">
        <v>231</v>
      </c>
      <c r="G263" s="160" t="s">
        <v>231</v>
      </c>
      <c r="H263" s="160" t="s">
        <v>231</v>
      </c>
      <c r="I263" s="160" t="s">
        <v>231</v>
      </c>
      <c r="J263" s="160" t="s">
        <v>243</v>
      </c>
      <c r="K263" s="160" t="s">
        <v>238</v>
      </c>
    </row>
    <row r="264" spans="1:11" x14ac:dyDescent="0.3">
      <c r="A264" s="160" t="s">
        <v>817</v>
      </c>
      <c r="B264" s="160" t="s">
        <v>818</v>
      </c>
      <c r="C264" s="160" t="s">
        <v>341</v>
      </c>
      <c r="D264" s="160" t="s">
        <v>342</v>
      </c>
      <c r="E264" s="160" t="s">
        <v>234</v>
      </c>
      <c r="F264" s="160" t="s">
        <v>231</v>
      </c>
      <c r="G264" s="160" t="s">
        <v>231</v>
      </c>
      <c r="H264" s="160" t="s">
        <v>231</v>
      </c>
      <c r="I264" s="160" t="s">
        <v>231</v>
      </c>
      <c r="J264" s="160" t="s">
        <v>778</v>
      </c>
      <c r="K264" s="160" t="s">
        <v>238</v>
      </c>
    </row>
    <row r="265" spans="1:11" x14ac:dyDescent="0.3">
      <c r="A265" s="160" t="s">
        <v>819</v>
      </c>
      <c r="B265" s="160" t="s">
        <v>820</v>
      </c>
      <c r="C265" s="160" t="s">
        <v>341</v>
      </c>
      <c r="D265" s="160" t="s">
        <v>342</v>
      </c>
      <c r="E265" s="160" t="s">
        <v>234</v>
      </c>
      <c r="F265" s="160" t="s">
        <v>231</v>
      </c>
      <c r="G265" s="160" t="s">
        <v>231</v>
      </c>
      <c r="H265" s="160" t="s">
        <v>231</v>
      </c>
      <c r="I265" s="160" t="s">
        <v>231</v>
      </c>
      <c r="J265" s="160" t="s">
        <v>243</v>
      </c>
      <c r="K265" s="160" t="s">
        <v>344</v>
      </c>
    </row>
    <row r="266" spans="1:11" x14ac:dyDescent="0.3">
      <c r="A266" s="160" t="s">
        <v>821</v>
      </c>
      <c r="B266" s="160" t="s">
        <v>822</v>
      </c>
      <c r="C266" s="160" t="s">
        <v>341</v>
      </c>
      <c r="D266" s="160" t="s">
        <v>342</v>
      </c>
      <c r="E266" s="160" t="s">
        <v>234</v>
      </c>
      <c r="F266" s="160" t="s">
        <v>231</v>
      </c>
      <c r="G266" s="160" t="s">
        <v>231</v>
      </c>
      <c r="H266" s="160" t="s">
        <v>231</v>
      </c>
      <c r="I266" s="160" t="s">
        <v>231</v>
      </c>
      <c r="J266" s="160" t="s">
        <v>823</v>
      </c>
      <c r="K266" s="160" t="s">
        <v>238</v>
      </c>
    </row>
    <row r="267" spans="1:11" x14ac:dyDescent="0.3">
      <c r="A267" s="160" t="s">
        <v>824</v>
      </c>
      <c r="B267" s="160" t="s">
        <v>825</v>
      </c>
      <c r="C267" s="160" t="s">
        <v>341</v>
      </c>
      <c r="D267" s="160" t="s">
        <v>342</v>
      </c>
      <c r="E267" s="160" t="s">
        <v>234</v>
      </c>
      <c r="F267" s="160" t="s">
        <v>231</v>
      </c>
      <c r="G267" s="160" t="s">
        <v>231</v>
      </c>
      <c r="H267" s="160" t="s">
        <v>231</v>
      </c>
      <c r="I267" s="160" t="s">
        <v>231</v>
      </c>
      <c r="J267" s="160" t="s">
        <v>246</v>
      </c>
      <c r="K267" s="160" t="s">
        <v>238</v>
      </c>
    </row>
    <row r="268" spans="1:11" x14ac:dyDescent="0.3">
      <c r="A268" s="160" t="s">
        <v>826</v>
      </c>
      <c r="B268" s="160" t="s">
        <v>827</v>
      </c>
      <c r="C268" s="160" t="s">
        <v>341</v>
      </c>
      <c r="D268" s="160" t="s">
        <v>342</v>
      </c>
      <c r="E268" s="160" t="s">
        <v>234</v>
      </c>
      <c r="F268" s="160" t="s">
        <v>231</v>
      </c>
      <c r="G268" s="160" t="s">
        <v>231</v>
      </c>
      <c r="H268" s="160" t="s">
        <v>231</v>
      </c>
      <c r="I268" s="160" t="s">
        <v>231</v>
      </c>
      <c r="J268" s="160" t="s">
        <v>823</v>
      </c>
      <c r="K268" s="160" t="s">
        <v>238</v>
      </c>
    </row>
    <row r="269" spans="1:11" x14ac:dyDescent="0.3">
      <c r="A269" s="160" t="s">
        <v>828</v>
      </c>
      <c r="B269" s="160" t="s">
        <v>829</v>
      </c>
      <c r="C269" s="160" t="s">
        <v>341</v>
      </c>
      <c r="D269" s="160" t="s">
        <v>342</v>
      </c>
      <c r="E269" s="160" t="s">
        <v>234</v>
      </c>
      <c r="F269" s="160" t="s">
        <v>231</v>
      </c>
      <c r="G269" s="160" t="s">
        <v>231</v>
      </c>
      <c r="H269" s="160" t="s">
        <v>231</v>
      </c>
      <c r="I269" s="160" t="s">
        <v>231</v>
      </c>
      <c r="J269" s="160" t="s">
        <v>246</v>
      </c>
      <c r="K269" s="160" t="s">
        <v>238</v>
      </c>
    </row>
    <row r="270" spans="1:11" x14ac:dyDescent="0.3">
      <c r="A270" s="160" t="s">
        <v>830</v>
      </c>
      <c r="B270" s="160" t="s">
        <v>831</v>
      </c>
      <c r="C270" s="160" t="s">
        <v>341</v>
      </c>
      <c r="D270" s="160" t="s">
        <v>342</v>
      </c>
      <c r="E270" s="160" t="s">
        <v>234</v>
      </c>
      <c r="F270" s="160" t="s">
        <v>231</v>
      </c>
      <c r="G270" s="160" t="s">
        <v>231</v>
      </c>
      <c r="H270" s="160" t="s">
        <v>231</v>
      </c>
      <c r="I270" s="160" t="s">
        <v>231</v>
      </c>
      <c r="J270" s="160" t="s">
        <v>243</v>
      </c>
      <c r="K270" s="160" t="s">
        <v>238</v>
      </c>
    </row>
    <row r="271" spans="1:11" x14ac:dyDescent="0.3">
      <c r="A271" s="160" t="s">
        <v>832</v>
      </c>
      <c r="B271" s="160" t="s">
        <v>833</v>
      </c>
      <c r="C271" s="160" t="s">
        <v>341</v>
      </c>
      <c r="D271" s="160" t="s">
        <v>342</v>
      </c>
      <c r="E271" s="160" t="s">
        <v>234</v>
      </c>
      <c r="F271" s="160" t="s">
        <v>231</v>
      </c>
      <c r="G271" s="160" t="s">
        <v>231</v>
      </c>
      <c r="H271" s="160" t="s">
        <v>231</v>
      </c>
      <c r="I271" s="160" t="s">
        <v>231</v>
      </c>
      <c r="J271" s="160" t="s">
        <v>323</v>
      </c>
      <c r="K271" s="160" t="s">
        <v>238</v>
      </c>
    </row>
    <row r="272" spans="1:11" x14ac:dyDescent="0.3">
      <c r="A272" s="160" t="s">
        <v>834</v>
      </c>
      <c r="B272" s="160" t="s">
        <v>835</v>
      </c>
      <c r="C272" s="160" t="s">
        <v>341</v>
      </c>
      <c r="D272" s="160" t="s">
        <v>342</v>
      </c>
      <c r="E272" s="160" t="s">
        <v>234</v>
      </c>
      <c r="F272" s="160" t="s">
        <v>231</v>
      </c>
      <c r="G272" s="160" t="s">
        <v>231</v>
      </c>
      <c r="H272" s="160" t="s">
        <v>231</v>
      </c>
      <c r="I272" s="160" t="s">
        <v>231</v>
      </c>
      <c r="J272" s="160" t="s">
        <v>243</v>
      </c>
      <c r="K272" s="160" t="s">
        <v>238</v>
      </c>
    </row>
    <row r="273" spans="1:11" x14ac:dyDescent="0.3">
      <c r="A273" s="160" t="s">
        <v>836</v>
      </c>
      <c r="B273" s="160" t="s">
        <v>837</v>
      </c>
      <c r="C273" s="160" t="s">
        <v>335</v>
      </c>
      <c r="D273" s="160" t="s">
        <v>336</v>
      </c>
      <c r="E273" s="160" t="s">
        <v>234</v>
      </c>
      <c r="F273" s="160" t="s">
        <v>231</v>
      </c>
      <c r="G273" s="160" t="s">
        <v>231</v>
      </c>
      <c r="H273" s="160" t="s">
        <v>231</v>
      </c>
      <c r="I273" s="160" t="s">
        <v>231</v>
      </c>
      <c r="J273" s="160" t="s">
        <v>526</v>
      </c>
      <c r="K273" s="160" t="s">
        <v>238</v>
      </c>
    </row>
    <row r="274" spans="1:11" x14ac:dyDescent="0.3">
      <c r="A274" s="160" t="s">
        <v>838</v>
      </c>
      <c r="B274" s="160" t="s">
        <v>839</v>
      </c>
      <c r="C274" s="160" t="s">
        <v>335</v>
      </c>
      <c r="D274" s="160" t="s">
        <v>336</v>
      </c>
      <c r="E274" s="160" t="s">
        <v>234</v>
      </c>
      <c r="F274" s="160" t="s">
        <v>231</v>
      </c>
      <c r="G274" s="160" t="s">
        <v>231</v>
      </c>
      <c r="H274" s="160" t="s">
        <v>231</v>
      </c>
      <c r="I274" s="160" t="s">
        <v>231</v>
      </c>
      <c r="J274" s="160" t="s">
        <v>526</v>
      </c>
      <c r="K274" s="160" t="s">
        <v>344</v>
      </c>
    </row>
    <row r="275" spans="1:11" x14ac:dyDescent="0.3">
      <c r="A275" s="160" t="s">
        <v>840</v>
      </c>
      <c r="B275" s="160" t="s">
        <v>841</v>
      </c>
      <c r="C275" s="160" t="s">
        <v>335</v>
      </c>
      <c r="D275" s="160" t="s">
        <v>336</v>
      </c>
      <c r="E275" s="160" t="s">
        <v>234</v>
      </c>
      <c r="F275" s="160" t="s">
        <v>231</v>
      </c>
      <c r="G275" s="160" t="s">
        <v>231</v>
      </c>
      <c r="H275" s="160" t="s">
        <v>231</v>
      </c>
      <c r="I275" s="160" t="s">
        <v>231</v>
      </c>
      <c r="J275" s="160" t="s">
        <v>526</v>
      </c>
      <c r="K275" s="160" t="s">
        <v>344</v>
      </c>
    </row>
    <row r="276" spans="1:11" x14ac:dyDescent="0.3">
      <c r="A276" s="160" t="s">
        <v>842</v>
      </c>
      <c r="B276" s="160" t="s">
        <v>843</v>
      </c>
      <c r="C276" s="160" t="s">
        <v>335</v>
      </c>
      <c r="D276" s="160" t="s">
        <v>336</v>
      </c>
      <c r="E276" s="160" t="s">
        <v>234</v>
      </c>
      <c r="F276" s="160" t="s">
        <v>231</v>
      </c>
      <c r="G276" s="160" t="s">
        <v>231</v>
      </c>
      <c r="H276" s="160" t="s">
        <v>231</v>
      </c>
      <c r="I276" s="160" t="s">
        <v>231</v>
      </c>
      <c r="J276" s="160" t="s">
        <v>526</v>
      </c>
      <c r="K276" s="160" t="s">
        <v>238</v>
      </c>
    </row>
    <row r="277" spans="1:11" x14ac:dyDescent="0.3">
      <c r="A277" s="160" t="s">
        <v>844</v>
      </c>
      <c r="B277" s="160" t="s">
        <v>845</v>
      </c>
      <c r="C277" s="160" t="s">
        <v>335</v>
      </c>
      <c r="D277" s="160" t="s">
        <v>336</v>
      </c>
      <c r="E277" s="160" t="s">
        <v>234</v>
      </c>
      <c r="F277" s="160" t="s">
        <v>231</v>
      </c>
      <c r="G277" s="160" t="s">
        <v>231</v>
      </c>
      <c r="H277" s="160" t="s">
        <v>231</v>
      </c>
      <c r="I277" s="160" t="s">
        <v>231</v>
      </c>
      <c r="J277" s="160" t="s">
        <v>526</v>
      </c>
      <c r="K277" s="160" t="s">
        <v>238</v>
      </c>
    </row>
    <row r="278" spans="1:11" x14ac:dyDescent="0.3">
      <c r="A278" s="160" t="s">
        <v>846</v>
      </c>
      <c r="B278" s="160" t="s">
        <v>847</v>
      </c>
      <c r="C278" s="160" t="s">
        <v>335</v>
      </c>
      <c r="D278" s="160" t="s">
        <v>336</v>
      </c>
      <c r="E278" s="160" t="s">
        <v>234</v>
      </c>
      <c r="F278" s="160" t="s">
        <v>231</v>
      </c>
      <c r="G278" s="160" t="s">
        <v>231</v>
      </c>
      <c r="H278" s="160" t="s">
        <v>231</v>
      </c>
      <c r="I278" s="160" t="s">
        <v>231</v>
      </c>
      <c r="J278" s="160" t="s">
        <v>526</v>
      </c>
      <c r="K278" s="160" t="s">
        <v>238</v>
      </c>
    </row>
    <row r="279" spans="1:11" x14ac:dyDescent="0.3">
      <c r="A279" s="160" t="s">
        <v>848</v>
      </c>
      <c r="B279" s="160" t="s">
        <v>849</v>
      </c>
      <c r="C279" s="160" t="s">
        <v>335</v>
      </c>
      <c r="D279" s="160" t="s">
        <v>336</v>
      </c>
      <c r="E279" s="160" t="s">
        <v>850</v>
      </c>
      <c r="F279" s="160" t="s">
        <v>231</v>
      </c>
      <c r="G279" s="160" t="s">
        <v>231</v>
      </c>
      <c r="H279" s="160" t="s">
        <v>231</v>
      </c>
      <c r="I279" s="160" t="s">
        <v>231</v>
      </c>
      <c r="J279" s="160" t="s">
        <v>526</v>
      </c>
      <c r="K279" s="160" t="s">
        <v>238</v>
      </c>
    </row>
    <row r="280" spans="1:11" x14ac:dyDescent="0.3">
      <c r="A280" s="160" t="s">
        <v>851</v>
      </c>
      <c r="B280" s="160" t="s">
        <v>852</v>
      </c>
      <c r="C280" s="160" t="s">
        <v>335</v>
      </c>
      <c r="D280" s="160" t="s">
        <v>336</v>
      </c>
      <c r="E280" s="160" t="s">
        <v>234</v>
      </c>
      <c r="F280" s="160" t="s">
        <v>231</v>
      </c>
      <c r="G280" s="160" t="s">
        <v>231</v>
      </c>
      <c r="H280" s="160" t="s">
        <v>231</v>
      </c>
      <c r="I280" s="160" t="s">
        <v>231</v>
      </c>
      <c r="J280" s="160" t="s">
        <v>526</v>
      </c>
      <c r="K280" s="160" t="s">
        <v>344</v>
      </c>
    </row>
    <row r="281" spans="1:11" x14ac:dyDescent="0.3">
      <c r="A281" s="160" t="s">
        <v>853</v>
      </c>
      <c r="B281" s="160" t="s">
        <v>854</v>
      </c>
      <c r="C281" s="160" t="s">
        <v>335</v>
      </c>
      <c r="D281" s="160" t="s">
        <v>336</v>
      </c>
      <c r="E281" s="160" t="s">
        <v>234</v>
      </c>
      <c r="F281" s="160" t="s">
        <v>231</v>
      </c>
      <c r="G281" s="160" t="s">
        <v>231</v>
      </c>
      <c r="H281" s="160" t="s">
        <v>231</v>
      </c>
      <c r="I281" s="160" t="s">
        <v>231</v>
      </c>
      <c r="J281" s="160" t="s">
        <v>526</v>
      </c>
      <c r="K281" s="160" t="s">
        <v>344</v>
      </c>
    </row>
    <row r="282" spans="1:11" x14ac:dyDescent="0.3">
      <c r="A282" s="160" t="s">
        <v>855</v>
      </c>
      <c r="B282" s="160" t="s">
        <v>856</v>
      </c>
      <c r="C282" s="160" t="s">
        <v>335</v>
      </c>
      <c r="D282" s="160" t="s">
        <v>336</v>
      </c>
      <c r="E282" s="160" t="s">
        <v>234</v>
      </c>
      <c r="F282" s="160" t="s">
        <v>231</v>
      </c>
      <c r="G282" s="160" t="s">
        <v>231</v>
      </c>
      <c r="H282" s="160" t="s">
        <v>231</v>
      </c>
      <c r="I282" s="160" t="s">
        <v>231</v>
      </c>
      <c r="J282" s="160" t="s">
        <v>526</v>
      </c>
      <c r="K282" s="160" t="s">
        <v>238</v>
      </c>
    </row>
    <row r="283" spans="1:11" x14ac:dyDescent="0.3">
      <c r="A283" s="160" t="s">
        <v>857</v>
      </c>
      <c r="B283" s="160" t="s">
        <v>858</v>
      </c>
      <c r="C283" s="160" t="s">
        <v>335</v>
      </c>
      <c r="D283" s="160" t="s">
        <v>336</v>
      </c>
      <c r="E283" s="160" t="s">
        <v>234</v>
      </c>
      <c r="F283" s="160" t="s">
        <v>231</v>
      </c>
      <c r="G283" s="160" t="s">
        <v>231</v>
      </c>
      <c r="H283" s="160" t="s">
        <v>231</v>
      </c>
      <c r="I283" s="160" t="s">
        <v>231</v>
      </c>
      <c r="J283" s="160" t="s">
        <v>526</v>
      </c>
      <c r="K283" s="160" t="s">
        <v>238</v>
      </c>
    </row>
    <row r="284" spans="1:11" x14ac:dyDescent="0.3">
      <c r="A284" s="160" t="s">
        <v>859</v>
      </c>
      <c r="B284" s="160" t="s">
        <v>860</v>
      </c>
      <c r="C284" s="160" t="s">
        <v>335</v>
      </c>
      <c r="D284" s="160" t="s">
        <v>336</v>
      </c>
      <c r="E284" s="160" t="s">
        <v>234</v>
      </c>
      <c r="F284" s="160" t="s">
        <v>231</v>
      </c>
      <c r="G284" s="160" t="s">
        <v>231</v>
      </c>
      <c r="H284" s="160" t="s">
        <v>231</v>
      </c>
      <c r="I284" s="160" t="s">
        <v>231</v>
      </c>
      <c r="J284" s="160" t="s">
        <v>526</v>
      </c>
      <c r="K284" s="160" t="s">
        <v>238</v>
      </c>
    </row>
    <row r="285" spans="1:11" x14ac:dyDescent="0.3">
      <c r="A285" s="160" t="s">
        <v>861</v>
      </c>
      <c r="B285" s="160" t="s">
        <v>862</v>
      </c>
      <c r="C285" s="160" t="s">
        <v>335</v>
      </c>
      <c r="D285" s="160" t="s">
        <v>336</v>
      </c>
      <c r="E285" s="160" t="s">
        <v>234</v>
      </c>
      <c r="F285" s="160" t="s">
        <v>231</v>
      </c>
      <c r="G285" s="160" t="s">
        <v>231</v>
      </c>
      <c r="H285" s="160" t="s">
        <v>231</v>
      </c>
      <c r="I285" s="160" t="s">
        <v>231</v>
      </c>
      <c r="J285" s="160" t="s">
        <v>526</v>
      </c>
      <c r="K285" s="160" t="s">
        <v>238</v>
      </c>
    </row>
    <row r="286" spans="1:11" x14ac:dyDescent="0.3">
      <c r="A286" s="160" t="s">
        <v>863</v>
      </c>
      <c r="B286" s="160" t="s">
        <v>864</v>
      </c>
      <c r="C286" s="160" t="s">
        <v>335</v>
      </c>
      <c r="D286" s="160" t="s">
        <v>336</v>
      </c>
      <c r="E286" s="160" t="s">
        <v>234</v>
      </c>
      <c r="F286" s="160" t="s">
        <v>231</v>
      </c>
      <c r="G286" s="160" t="s">
        <v>231</v>
      </c>
      <c r="H286" s="160" t="s">
        <v>231</v>
      </c>
      <c r="I286" s="160" t="s">
        <v>231</v>
      </c>
      <c r="J286" s="160" t="s">
        <v>526</v>
      </c>
      <c r="K286" s="160" t="s">
        <v>238</v>
      </c>
    </row>
    <row r="287" spans="1:11" x14ac:dyDescent="0.3">
      <c r="A287" s="160" t="s">
        <v>865</v>
      </c>
      <c r="B287" s="160" t="s">
        <v>866</v>
      </c>
      <c r="C287" s="160" t="s">
        <v>335</v>
      </c>
      <c r="D287" s="160" t="s">
        <v>336</v>
      </c>
      <c r="E287" s="160" t="s">
        <v>234</v>
      </c>
      <c r="F287" s="160" t="s">
        <v>231</v>
      </c>
      <c r="G287" s="160" t="s">
        <v>231</v>
      </c>
      <c r="H287" s="160" t="s">
        <v>231</v>
      </c>
      <c r="I287" s="160" t="s">
        <v>231</v>
      </c>
      <c r="J287" s="160" t="s">
        <v>526</v>
      </c>
      <c r="K287" s="160" t="s">
        <v>238</v>
      </c>
    </row>
    <row r="288" spans="1:11" x14ac:dyDescent="0.3">
      <c r="A288" s="160" t="s">
        <v>867</v>
      </c>
      <c r="B288" s="160" t="s">
        <v>868</v>
      </c>
      <c r="C288" s="160" t="s">
        <v>335</v>
      </c>
      <c r="D288" s="160" t="s">
        <v>336</v>
      </c>
      <c r="E288" s="160" t="s">
        <v>234</v>
      </c>
      <c r="F288" s="160" t="s">
        <v>231</v>
      </c>
      <c r="G288" s="160" t="s">
        <v>231</v>
      </c>
      <c r="H288" s="160" t="s">
        <v>231</v>
      </c>
      <c r="I288" s="160" t="s">
        <v>231</v>
      </c>
      <c r="J288" s="160" t="s">
        <v>526</v>
      </c>
      <c r="K288" s="160" t="s">
        <v>344</v>
      </c>
    </row>
    <row r="289" spans="1:11" x14ac:dyDescent="0.3">
      <c r="A289" s="160" t="s">
        <v>869</v>
      </c>
      <c r="B289" s="160" t="s">
        <v>870</v>
      </c>
      <c r="C289" s="160" t="s">
        <v>335</v>
      </c>
      <c r="D289" s="160" t="s">
        <v>336</v>
      </c>
      <c r="E289" s="160" t="s">
        <v>234</v>
      </c>
      <c r="F289" s="160" t="s">
        <v>231</v>
      </c>
      <c r="G289" s="160" t="s">
        <v>231</v>
      </c>
      <c r="H289" s="160" t="s">
        <v>231</v>
      </c>
      <c r="I289" s="160" t="s">
        <v>231</v>
      </c>
      <c r="J289" s="160" t="s">
        <v>526</v>
      </c>
      <c r="K289" s="160" t="s">
        <v>238</v>
      </c>
    </row>
    <row r="290" spans="1:11" x14ac:dyDescent="0.3">
      <c r="A290" s="160" t="s">
        <v>871</v>
      </c>
      <c r="B290" s="160" t="s">
        <v>872</v>
      </c>
      <c r="C290" s="160" t="s">
        <v>335</v>
      </c>
      <c r="D290" s="160" t="s">
        <v>336</v>
      </c>
      <c r="E290" s="160" t="s">
        <v>234</v>
      </c>
      <c r="F290" s="160" t="s">
        <v>231</v>
      </c>
      <c r="G290" s="160" t="s">
        <v>231</v>
      </c>
      <c r="H290" s="160" t="s">
        <v>231</v>
      </c>
      <c r="I290" s="160" t="s">
        <v>231</v>
      </c>
      <c r="J290" s="160" t="s">
        <v>526</v>
      </c>
      <c r="K290" s="160" t="s">
        <v>238</v>
      </c>
    </row>
    <row r="291" spans="1:11" x14ac:dyDescent="0.3">
      <c r="A291" s="160" t="s">
        <v>873</v>
      </c>
      <c r="B291" s="160" t="s">
        <v>874</v>
      </c>
      <c r="C291" s="160" t="s">
        <v>335</v>
      </c>
      <c r="D291" s="160" t="s">
        <v>234</v>
      </c>
      <c r="E291" s="160" t="s">
        <v>234</v>
      </c>
      <c r="F291" s="160" t="s">
        <v>231</v>
      </c>
      <c r="G291" s="160" t="s">
        <v>231</v>
      </c>
      <c r="H291" s="160" t="s">
        <v>231</v>
      </c>
      <c r="I291" s="160" t="s">
        <v>231</v>
      </c>
      <c r="J291" s="160" t="s">
        <v>875</v>
      </c>
      <c r="K291" s="160" t="s">
        <v>238</v>
      </c>
    </row>
    <row r="292" spans="1:11" x14ac:dyDescent="0.3">
      <c r="A292" s="160" t="s">
        <v>876</v>
      </c>
      <c r="B292" s="160" t="s">
        <v>877</v>
      </c>
      <c r="C292" s="160" t="s">
        <v>335</v>
      </c>
      <c r="D292" s="160" t="s">
        <v>336</v>
      </c>
      <c r="E292" s="160" t="s">
        <v>234</v>
      </c>
      <c r="F292" s="160" t="s">
        <v>231</v>
      </c>
      <c r="G292" s="160" t="s">
        <v>231</v>
      </c>
      <c r="H292" s="160" t="s">
        <v>231</v>
      </c>
      <c r="I292" s="160" t="s">
        <v>231</v>
      </c>
      <c r="J292" s="160" t="s">
        <v>526</v>
      </c>
      <c r="K292" s="160" t="s">
        <v>238</v>
      </c>
    </row>
    <row r="293" spans="1:11" x14ac:dyDescent="0.3">
      <c r="A293" s="160" t="s">
        <v>878</v>
      </c>
      <c r="B293" s="160" t="s">
        <v>874</v>
      </c>
      <c r="C293" s="160" t="s">
        <v>335</v>
      </c>
      <c r="D293" s="160" t="s">
        <v>234</v>
      </c>
      <c r="E293" s="160" t="s">
        <v>234</v>
      </c>
      <c r="F293" s="160" t="s">
        <v>231</v>
      </c>
      <c r="G293" s="160" t="s">
        <v>231</v>
      </c>
      <c r="H293" s="160" t="s">
        <v>231</v>
      </c>
      <c r="I293" s="160" t="s">
        <v>231</v>
      </c>
      <c r="J293" s="160" t="s">
        <v>875</v>
      </c>
      <c r="K293" s="160" t="s">
        <v>238</v>
      </c>
    </row>
    <row r="294" spans="1:11" x14ac:dyDescent="0.3">
      <c r="A294" s="160" t="s">
        <v>879</v>
      </c>
      <c r="B294" s="160" t="s">
        <v>874</v>
      </c>
      <c r="C294" s="160" t="s">
        <v>335</v>
      </c>
      <c r="D294" s="160" t="s">
        <v>234</v>
      </c>
      <c r="E294" s="160" t="s">
        <v>234</v>
      </c>
      <c r="F294" s="160" t="s">
        <v>231</v>
      </c>
      <c r="G294" s="160" t="s">
        <v>231</v>
      </c>
      <c r="H294" s="160" t="s">
        <v>231</v>
      </c>
      <c r="I294" s="160" t="s">
        <v>231</v>
      </c>
      <c r="J294" s="160" t="s">
        <v>875</v>
      </c>
      <c r="K294" s="160" t="s">
        <v>238</v>
      </c>
    </row>
    <row r="295" spans="1:11" x14ac:dyDescent="0.3">
      <c r="A295" s="160" t="s">
        <v>880</v>
      </c>
      <c r="B295" s="160" t="s">
        <v>874</v>
      </c>
      <c r="C295" s="160" t="s">
        <v>335</v>
      </c>
      <c r="D295" s="160" t="s">
        <v>234</v>
      </c>
      <c r="E295" s="160" t="s">
        <v>234</v>
      </c>
      <c r="F295" s="160" t="s">
        <v>231</v>
      </c>
      <c r="G295" s="160" t="s">
        <v>231</v>
      </c>
      <c r="H295" s="160" t="s">
        <v>231</v>
      </c>
      <c r="I295" s="160" t="s">
        <v>231</v>
      </c>
      <c r="J295" s="160" t="s">
        <v>875</v>
      </c>
      <c r="K295" s="160" t="s">
        <v>238</v>
      </c>
    </row>
    <row r="296" spans="1:11" x14ac:dyDescent="0.3">
      <c r="A296" s="160" t="s">
        <v>881</v>
      </c>
      <c r="B296" s="160" t="s">
        <v>874</v>
      </c>
      <c r="C296" s="160" t="s">
        <v>335</v>
      </c>
      <c r="D296" s="160" t="s">
        <v>234</v>
      </c>
      <c r="E296" s="160" t="s">
        <v>234</v>
      </c>
      <c r="F296" s="160" t="s">
        <v>231</v>
      </c>
      <c r="G296" s="160" t="s">
        <v>231</v>
      </c>
      <c r="H296" s="160" t="s">
        <v>231</v>
      </c>
      <c r="I296" s="160" t="s">
        <v>231</v>
      </c>
      <c r="J296" s="160" t="s">
        <v>875</v>
      </c>
      <c r="K296" s="160" t="s">
        <v>238</v>
      </c>
    </row>
    <row r="297" spans="1:11" x14ac:dyDescent="0.3">
      <c r="A297" s="160" t="s">
        <v>882</v>
      </c>
      <c r="B297" s="160" t="s">
        <v>874</v>
      </c>
      <c r="C297" s="160" t="s">
        <v>335</v>
      </c>
      <c r="D297" s="160" t="s">
        <v>234</v>
      </c>
      <c r="E297" s="160" t="s">
        <v>234</v>
      </c>
      <c r="F297" s="160" t="s">
        <v>231</v>
      </c>
      <c r="G297" s="160" t="s">
        <v>231</v>
      </c>
      <c r="H297" s="160" t="s">
        <v>231</v>
      </c>
      <c r="I297" s="160" t="s">
        <v>231</v>
      </c>
      <c r="J297" s="160" t="s">
        <v>875</v>
      </c>
      <c r="K297" s="160" t="s">
        <v>238</v>
      </c>
    </row>
    <row r="298" spans="1:11" x14ac:dyDescent="0.3">
      <c r="A298" s="160" t="s">
        <v>883</v>
      </c>
      <c r="B298" s="160" t="s">
        <v>884</v>
      </c>
      <c r="C298" s="160" t="s">
        <v>335</v>
      </c>
      <c r="D298" s="160" t="s">
        <v>336</v>
      </c>
      <c r="E298" s="160" t="s">
        <v>234</v>
      </c>
      <c r="F298" s="160" t="s">
        <v>231</v>
      </c>
      <c r="G298" s="160" t="s">
        <v>231</v>
      </c>
      <c r="H298" s="160" t="s">
        <v>231</v>
      </c>
      <c r="I298" s="160" t="s">
        <v>231</v>
      </c>
      <c r="J298" s="160" t="s">
        <v>526</v>
      </c>
      <c r="K298" s="160" t="s">
        <v>238</v>
      </c>
    </row>
    <row r="299" spans="1:11" x14ac:dyDescent="0.3">
      <c r="A299" s="160" t="s">
        <v>885</v>
      </c>
      <c r="B299" s="160" t="s">
        <v>886</v>
      </c>
      <c r="C299" s="160" t="s">
        <v>335</v>
      </c>
      <c r="D299" s="160" t="s">
        <v>336</v>
      </c>
      <c r="E299" s="160" t="s">
        <v>234</v>
      </c>
      <c r="F299" s="160" t="s">
        <v>231</v>
      </c>
      <c r="G299" s="160" t="s">
        <v>231</v>
      </c>
      <c r="H299" s="160" t="s">
        <v>231</v>
      </c>
      <c r="I299" s="160" t="s">
        <v>231</v>
      </c>
      <c r="J299" s="160" t="s">
        <v>526</v>
      </c>
      <c r="K299" s="160" t="s">
        <v>344</v>
      </c>
    </row>
    <row r="300" spans="1:11" x14ac:dyDescent="0.3">
      <c r="A300" s="160" t="s">
        <v>887</v>
      </c>
      <c r="B300" s="160" t="s">
        <v>877</v>
      </c>
      <c r="C300" s="160" t="s">
        <v>335</v>
      </c>
      <c r="D300" s="160" t="s">
        <v>336</v>
      </c>
      <c r="E300" s="160" t="s">
        <v>234</v>
      </c>
      <c r="F300" s="160" t="s">
        <v>231</v>
      </c>
      <c r="G300" s="160" t="s">
        <v>231</v>
      </c>
      <c r="H300" s="160" t="s">
        <v>231</v>
      </c>
      <c r="I300" s="160" t="s">
        <v>231</v>
      </c>
      <c r="J300" s="160" t="s">
        <v>526</v>
      </c>
      <c r="K300" s="160" t="s">
        <v>238</v>
      </c>
    </row>
    <row r="301" spans="1:11" x14ac:dyDescent="0.3">
      <c r="A301" s="160" t="s">
        <v>888</v>
      </c>
      <c r="B301" s="160" t="s">
        <v>889</v>
      </c>
      <c r="C301" s="160" t="s">
        <v>335</v>
      </c>
      <c r="D301" s="160" t="s">
        <v>336</v>
      </c>
      <c r="E301" s="160" t="s">
        <v>234</v>
      </c>
      <c r="F301" s="160" t="s">
        <v>231</v>
      </c>
      <c r="G301" s="160" t="s">
        <v>231</v>
      </c>
      <c r="H301" s="160" t="s">
        <v>231</v>
      </c>
      <c r="I301" s="160" t="s">
        <v>231</v>
      </c>
      <c r="J301" s="160" t="s">
        <v>526</v>
      </c>
      <c r="K301" s="160" t="s">
        <v>344</v>
      </c>
    </row>
    <row r="302" spans="1:11" x14ac:dyDescent="0.3">
      <c r="A302" s="160" t="s">
        <v>890</v>
      </c>
      <c r="B302" s="160" t="s">
        <v>891</v>
      </c>
      <c r="C302" s="160" t="s">
        <v>335</v>
      </c>
      <c r="D302" s="160" t="s">
        <v>336</v>
      </c>
      <c r="E302" s="160" t="s">
        <v>234</v>
      </c>
      <c r="F302" s="160" t="s">
        <v>231</v>
      </c>
      <c r="G302" s="160" t="s">
        <v>231</v>
      </c>
      <c r="H302" s="160" t="s">
        <v>231</v>
      </c>
      <c r="I302" s="160" t="s">
        <v>231</v>
      </c>
      <c r="J302" s="160" t="s">
        <v>526</v>
      </c>
      <c r="K302" s="160" t="s">
        <v>344</v>
      </c>
    </row>
    <row r="303" spans="1:11" x14ac:dyDescent="0.3">
      <c r="A303" s="160" t="s">
        <v>892</v>
      </c>
      <c r="B303" s="160" t="s">
        <v>893</v>
      </c>
      <c r="C303" s="160" t="s">
        <v>335</v>
      </c>
      <c r="D303" s="160" t="s">
        <v>336</v>
      </c>
      <c r="E303" s="160" t="s">
        <v>234</v>
      </c>
      <c r="F303" s="160" t="s">
        <v>231</v>
      </c>
      <c r="G303" s="160" t="s">
        <v>231</v>
      </c>
      <c r="H303" s="160" t="s">
        <v>231</v>
      </c>
      <c r="I303" s="160" t="s">
        <v>231</v>
      </c>
      <c r="J303" s="160" t="s">
        <v>526</v>
      </c>
      <c r="K303" s="160" t="s">
        <v>344</v>
      </c>
    </row>
    <row r="304" spans="1:11" x14ac:dyDescent="0.3">
      <c r="A304" s="160" t="s">
        <v>894</v>
      </c>
      <c r="B304" s="160" t="s">
        <v>895</v>
      </c>
      <c r="C304" s="160" t="s">
        <v>335</v>
      </c>
      <c r="D304" s="160" t="s">
        <v>336</v>
      </c>
      <c r="E304" s="160" t="s">
        <v>234</v>
      </c>
      <c r="F304" s="160" t="s">
        <v>231</v>
      </c>
      <c r="G304" s="160" t="s">
        <v>231</v>
      </c>
      <c r="H304" s="160" t="s">
        <v>231</v>
      </c>
      <c r="I304" s="160" t="s">
        <v>231</v>
      </c>
      <c r="J304" s="160" t="s">
        <v>526</v>
      </c>
      <c r="K304" s="160" t="s">
        <v>344</v>
      </c>
    </row>
    <row r="305" spans="1:11" x14ac:dyDescent="0.3">
      <c r="A305" s="160" t="s">
        <v>896</v>
      </c>
      <c r="B305" s="160" t="s">
        <v>897</v>
      </c>
      <c r="C305" s="160" t="s">
        <v>335</v>
      </c>
      <c r="D305" s="160" t="s">
        <v>336</v>
      </c>
      <c r="E305" s="160" t="s">
        <v>234</v>
      </c>
      <c r="F305" s="160" t="s">
        <v>231</v>
      </c>
      <c r="G305" s="160" t="s">
        <v>231</v>
      </c>
      <c r="H305" s="160" t="s">
        <v>231</v>
      </c>
      <c r="I305" s="160" t="s">
        <v>231</v>
      </c>
      <c r="J305" s="160" t="s">
        <v>526</v>
      </c>
      <c r="K305" s="160" t="s">
        <v>344</v>
      </c>
    </row>
    <row r="306" spans="1:11" x14ac:dyDescent="0.3">
      <c r="A306" s="160" t="s">
        <v>898</v>
      </c>
      <c r="B306" s="160" t="s">
        <v>899</v>
      </c>
      <c r="C306" s="160" t="s">
        <v>335</v>
      </c>
      <c r="D306" s="160" t="s">
        <v>336</v>
      </c>
      <c r="E306" s="160" t="s">
        <v>234</v>
      </c>
      <c r="F306" s="160" t="s">
        <v>231</v>
      </c>
      <c r="G306" s="160" t="s">
        <v>231</v>
      </c>
      <c r="H306" s="160" t="s">
        <v>231</v>
      </c>
      <c r="I306" s="160" t="s">
        <v>231</v>
      </c>
      <c r="J306" s="160" t="s">
        <v>526</v>
      </c>
      <c r="K306" s="160" t="s">
        <v>238</v>
      </c>
    </row>
    <row r="307" spans="1:11" x14ac:dyDescent="0.3">
      <c r="A307" s="160" t="s">
        <v>900</v>
      </c>
      <c r="B307" s="160" t="s">
        <v>901</v>
      </c>
      <c r="C307" s="160" t="s">
        <v>335</v>
      </c>
      <c r="D307" s="160" t="s">
        <v>336</v>
      </c>
      <c r="E307" s="160" t="s">
        <v>234</v>
      </c>
      <c r="F307" s="160" t="s">
        <v>231</v>
      </c>
      <c r="G307" s="160" t="s">
        <v>231</v>
      </c>
      <c r="H307" s="160" t="s">
        <v>231</v>
      </c>
      <c r="I307" s="160" t="s">
        <v>231</v>
      </c>
      <c r="J307" s="160" t="s">
        <v>526</v>
      </c>
      <c r="K307" s="160" t="s">
        <v>238</v>
      </c>
    </row>
    <row r="308" spans="1:11" x14ac:dyDescent="0.3">
      <c r="A308" s="160" t="s">
        <v>902</v>
      </c>
      <c r="B308" s="160" t="s">
        <v>903</v>
      </c>
      <c r="C308" s="160" t="s">
        <v>335</v>
      </c>
      <c r="D308" s="160" t="s">
        <v>336</v>
      </c>
      <c r="E308" s="160" t="s">
        <v>234</v>
      </c>
      <c r="F308" s="160" t="s">
        <v>231</v>
      </c>
      <c r="G308" s="160" t="s">
        <v>231</v>
      </c>
      <c r="H308" s="160" t="s">
        <v>231</v>
      </c>
      <c r="I308" s="160" t="s">
        <v>231</v>
      </c>
      <c r="J308" s="160" t="s">
        <v>526</v>
      </c>
      <c r="K308" s="160" t="s">
        <v>238</v>
      </c>
    </row>
    <row r="309" spans="1:11" x14ac:dyDescent="0.3">
      <c r="A309" s="160" t="s">
        <v>904</v>
      </c>
      <c r="B309" s="160" t="s">
        <v>905</v>
      </c>
      <c r="C309" s="160" t="s">
        <v>335</v>
      </c>
      <c r="D309" s="160" t="s">
        <v>336</v>
      </c>
      <c r="E309" s="160" t="s">
        <v>234</v>
      </c>
      <c r="F309" s="160" t="s">
        <v>231</v>
      </c>
      <c r="G309" s="160" t="s">
        <v>231</v>
      </c>
      <c r="H309" s="160" t="s">
        <v>231</v>
      </c>
      <c r="I309" s="160" t="s">
        <v>231</v>
      </c>
      <c r="J309" s="160" t="s">
        <v>526</v>
      </c>
      <c r="K309" s="160" t="s">
        <v>238</v>
      </c>
    </row>
    <row r="310" spans="1:11" x14ac:dyDescent="0.3">
      <c r="A310" s="160" t="s">
        <v>906</v>
      </c>
      <c r="B310" s="160" t="s">
        <v>907</v>
      </c>
      <c r="C310" s="160" t="s">
        <v>335</v>
      </c>
      <c r="D310" s="160" t="s">
        <v>336</v>
      </c>
      <c r="E310" s="160" t="s">
        <v>234</v>
      </c>
      <c r="F310" s="160" t="s">
        <v>231</v>
      </c>
      <c r="G310" s="160" t="s">
        <v>231</v>
      </c>
      <c r="H310" s="160" t="s">
        <v>231</v>
      </c>
      <c r="I310" s="160" t="s">
        <v>231</v>
      </c>
      <c r="J310" s="160" t="s">
        <v>526</v>
      </c>
      <c r="K310" s="160" t="s">
        <v>238</v>
      </c>
    </row>
    <row r="311" spans="1:11" x14ac:dyDescent="0.3">
      <c r="A311" s="160" t="s">
        <v>908</v>
      </c>
      <c r="B311" s="160" t="s">
        <v>909</v>
      </c>
      <c r="C311" s="160" t="s">
        <v>335</v>
      </c>
      <c r="D311" s="160" t="s">
        <v>336</v>
      </c>
      <c r="E311" s="160" t="s">
        <v>234</v>
      </c>
      <c r="F311" s="160" t="s">
        <v>231</v>
      </c>
      <c r="G311" s="160" t="s">
        <v>231</v>
      </c>
      <c r="H311" s="160" t="s">
        <v>231</v>
      </c>
      <c r="I311" s="160" t="s">
        <v>231</v>
      </c>
      <c r="J311" s="160" t="s">
        <v>526</v>
      </c>
      <c r="K311" s="160" t="s">
        <v>238</v>
      </c>
    </row>
    <row r="312" spans="1:11" x14ac:dyDescent="0.3">
      <c r="A312" s="160" t="s">
        <v>910</v>
      </c>
      <c r="B312" s="160" t="s">
        <v>911</v>
      </c>
      <c r="C312" s="160" t="s">
        <v>335</v>
      </c>
      <c r="D312" s="160" t="s">
        <v>336</v>
      </c>
      <c r="E312" s="160" t="s">
        <v>234</v>
      </c>
      <c r="F312" s="160" t="s">
        <v>231</v>
      </c>
      <c r="G312" s="160" t="s">
        <v>231</v>
      </c>
      <c r="H312" s="160" t="s">
        <v>231</v>
      </c>
      <c r="I312" s="160" t="s">
        <v>231</v>
      </c>
      <c r="J312" s="160" t="s">
        <v>526</v>
      </c>
      <c r="K312" s="160" t="s">
        <v>238</v>
      </c>
    </row>
    <row r="313" spans="1:11" x14ac:dyDescent="0.3">
      <c r="A313" s="160" t="s">
        <v>912</v>
      </c>
      <c r="B313" s="160" t="s">
        <v>913</v>
      </c>
      <c r="C313" s="160" t="s">
        <v>335</v>
      </c>
      <c r="D313" s="160" t="s">
        <v>336</v>
      </c>
      <c r="E313" s="160" t="s">
        <v>234</v>
      </c>
      <c r="F313" s="160" t="s">
        <v>231</v>
      </c>
      <c r="G313" s="160" t="s">
        <v>231</v>
      </c>
      <c r="H313" s="160" t="s">
        <v>231</v>
      </c>
      <c r="I313" s="160" t="s">
        <v>231</v>
      </c>
      <c r="J313" s="160" t="s">
        <v>914</v>
      </c>
      <c r="K313" s="160" t="s">
        <v>238</v>
      </c>
    </row>
    <row r="314" spans="1:11" x14ac:dyDescent="0.3">
      <c r="A314" s="160" t="s">
        <v>915</v>
      </c>
      <c r="B314" s="160" t="s">
        <v>916</v>
      </c>
      <c r="C314" s="160" t="s">
        <v>335</v>
      </c>
      <c r="D314" s="160" t="s">
        <v>336</v>
      </c>
      <c r="E314" s="160" t="s">
        <v>234</v>
      </c>
      <c r="F314" s="160" t="s">
        <v>231</v>
      </c>
      <c r="G314" s="160" t="s">
        <v>231</v>
      </c>
      <c r="H314" s="160" t="s">
        <v>231</v>
      </c>
      <c r="I314" s="160" t="s">
        <v>231</v>
      </c>
      <c r="J314" s="160" t="s">
        <v>526</v>
      </c>
      <c r="K314" s="160" t="s">
        <v>238</v>
      </c>
    </row>
    <row r="315" spans="1:11" x14ac:dyDescent="0.3">
      <c r="A315" s="160" t="s">
        <v>917</v>
      </c>
      <c r="B315" s="160" t="s">
        <v>918</v>
      </c>
      <c r="C315" s="160" t="s">
        <v>335</v>
      </c>
      <c r="D315" s="160" t="s">
        <v>336</v>
      </c>
      <c r="E315" s="160" t="s">
        <v>234</v>
      </c>
      <c r="F315" s="160" t="s">
        <v>231</v>
      </c>
      <c r="G315" s="160" t="s">
        <v>231</v>
      </c>
      <c r="H315" s="160" t="s">
        <v>231</v>
      </c>
      <c r="I315" s="160" t="s">
        <v>231</v>
      </c>
      <c r="J315" s="160" t="s">
        <v>526</v>
      </c>
      <c r="K315" s="160" t="s">
        <v>238</v>
      </c>
    </row>
    <row r="316" spans="1:11" x14ac:dyDescent="0.3">
      <c r="A316" s="160" t="s">
        <v>919</v>
      </c>
      <c r="B316" s="160" t="s">
        <v>920</v>
      </c>
      <c r="C316" s="160" t="s">
        <v>335</v>
      </c>
      <c r="D316" s="160" t="s">
        <v>336</v>
      </c>
      <c r="E316" s="160" t="s">
        <v>234</v>
      </c>
      <c r="F316" s="160" t="s">
        <v>231</v>
      </c>
      <c r="G316" s="160" t="s">
        <v>231</v>
      </c>
      <c r="H316" s="160" t="s">
        <v>231</v>
      </c>
      <c r="I316" s="160" t="s">
        <v>231</v>
      </c>
      <c r="J316" s="160" t="s">
        <v>526</v>
      </c>
      <c r="K316" s="160" t="s">
        <v>238</v>
      </c>
    </row>
    <row r="317" spans="1:11" x14ac:dyDescent="0.3">
      <c r="A317" s="160" t="s">
        <v>921</v>
      </c>
      <c r="B317" s="160" t="s">
        <v>922</v>
      </c>
      <c r="C317" s="160" t="s">
        <v>335</v>
      </c>
      <c r="D317" s="160" t="s">
        <v>336</v>
      </c>
      <c r="E317" s="160" t="s">
        <v>234</v>
      </c>
      <c r="F317" s="160" t="s">
        <v>231</v>
      </c>
      <c r="G317" s="160" t="s">
        <v>231</v>
      </c>
      <c r="H317" s="160" t="s">
        <v>231</v>
      </c>
      <c r="I317" s="160" t="s">
        <v>231</v>
      </c>
      <c r="J317" s="160" t="s">
        <v>526</v>
      </c>
      <c r="K317" s="160" t="s">
        <v>238</v>
      </c>
    </row>
    <row r="318" spans="1:11" x14ac:dyDescent="0.3">
      <c r="A318" s="160" t="s">
        <v>923</v>
      </c>
      <c r="B318" s="160" t="s">
        <v>924</v>
      </c>
      <c r="C318" s="160" t="s">
        <v>335</v>
      </c>
      <c r="D318" s="160" t="s">
        <v>336</v>
      </c>
      <c r="E318" s="160" t="s">
        <v>234</v>
      </c>
      <c r="F318" s="160" t="s">
        <v>231</v>
      </c>
      <c r="G318" s="160" t="s">
        <v>231</v>
      </c>
      <c r="H318" s="160" t="s">
        <v>231</v>
      </c>
      <c r="I318" s="160" t="s">
        <v>231</v>
      </c>
      <c r="J318" s="160" t="s">
        <v>526</v>
      </c>
      <c r="K318" s="160" t="s">
        <v>238</v>
      </c>
    </row>
    <row r="319" spans="1:11" x14ac:dyDescent="0.3">
      <c r="A319" s="160" t="s">
        <v>925</v>
      </c>
      <c r="B319" s="160" t="s">
        <v>926</v>
      </c>
      <c r="C319" s="160" t="s">
        <v>335</v>
      </c>
      <c r="D319" s="160" t="s">
        <v>336</v>
      </c>
      <c r="E319" s="160" t="s">
        <v>234</v>
      </c>
      <c r="F319" s="160" t="s">
        <v>231</v>
      </c>
      <c r="G319" s="160" t="s">
        <v>231</v>
      </c>
      <c r="H319" s="160" t="s">
        <v>231</v>
      </c>
      <c r="I319" s="160" t="s">
        <v>231</v>
      </c>
      <c r="J319" s="160" t="s">
        <v>526</v>
      </c>
      <c r="K319" s="160" t="s">
        <v>238</v>
      </c>
    </row>
    <row r="320" spans="1:11" x14ac:dyDescent="0.3">
      <c r="A320" s="160" t="s">
        <v>927</v>
      </c>
      <c r="B320" s="160" t="s">
        <v>928</v>
      </c>
      <c r="C320" s="160" t="s">
        <v>347</v>
      </c>
      <c r="D320" s="160" t="s">
        <v>928</v>
      </c>
      <c r="E320" s="160" t="s">
        <v>234</v>
      </c>
      <c r="F320" s="160" t="s">
        <v>231</v>
      </c>
      <c r="G320" s="160" t="s">
        <v>231</v>
      </c>
      <c r="H320" s="160" t="s">
        <v>231</v>
      </c>
      <c r="I320" s="160" t="s">
        <v>231</v>
      </c>
      <c r="J320" s="160" t="s">
        <v>343</v>
      </c>
      <c r="K320" s="160" t="s">
        <v>238</v>
      </c>
    </row>
    <row r="321" spans="1:11" x14ac:dyDescent="0.3">
      <c r="A321" s="160" t="s">
        <v>929</v>
      </c>
      <c r="B321" s="160" t="s">
        <v>930</v>
      </c>
      <c r="C321" s="160" t="s">
        <v>347</v>
      </c>
      <c r="D321" s="160" t="s">
        <v>928</v>
      </c>
      <c r="E321" s="160" t="s">
        <v>234</v>
      </c>
      <c r="F321" s="160" t="s">
        <v>231</v>
      </c>
      <c r="G321" s="160" t="s">
        <v>231</v>
      </c>
      <c r="H321" s="160" t="s">
        <v>231</v>
      </c>
      <c r="I321" s="160" t="s">
        <v>231</v>
      </c>
      <c r="J321" s="160" t="s">
        <v>343</v>
      </c>
      <c r="K321" s="160" t="s">
        <v>238</v>
      </c>
    </row>
    <row r="322" spans="1:11" x14ac:dyDescent="0.3">
      <c r="A322" s="160" t="s">
        <v>931</v>
      </c>
      <c r="B322" s="160" t="s">
        <v>932</v>
      </c>
      <c r="C322" s="160" t="s">
        <v>347</v>
      </c>
      <c r="D322" s="160" t="s">
        <v>928</v>
      </c>
      <c r="E322" s="160" t="s">
        <v>234</v>
      </c>
      <c r="F322" s="160" t="s">
        <v>231</v>
      </c>
      <c r="G322" s="160" t="s">
        <v>231</v>
      </c>
      <c r="H322" s="160" t="s">
        <v>231</v>
      </c>
      <c r="I322" s="160" t="s">
        <v>231</v>
      </c>
      <c r="J322" s="160" t="s">
        <v>343</v>
      </c>
      <c r="K322" s="160" t="s">
        <v>238</v>
      </c>
    </row>
    <row r="323" spans="1:11" x14ac:dyDescent="0.3">
      <c r="A323" s="160" t="s">
        <v>933</v>
      </c>
      <c r="B323" s="160" t="s">
        <v>934</v>
      </c>
      <c r="C323" s="160" t="s">
        <v>347</v>
      </c>
      <c r="D323" s="160" t="s">
        <v>928</v>
      </c>
      <c r="E323" s="160" t="s">
        <v>234</v>
      </c>
      <c r="F323" s="160" t="s">
        <v>231</v>
      </c>
      <c r="G323" s="160" t="s">
        <v>231</v>
      </c>
      <c r="H323" s="160" t="s">
        <v>231</v>
      </c>
      <c r="I323" s="160" t="s">
        <v>231</v>
      </c>
      <c r="J323" s="160" t="s">
        <v>343</v>
      </c>
      <c r="K323" s="160" t="s">
        <v>238</v>
      </c>
    </row>
    <row r="324" spans="1:11" x14ac:dyDescent="0.3">
      <c r="A324" s="160" t="s">
        <v>935</v>
      </c>
      <c r="B324" s="160" t="s">
        <v>936</v>
      </c>
      <c r="C324" s="160" t="s">
        <v>347</v>
      </c>
      <c r="D324" s="160" t="s">
        <v>928</v>
      </c>
      <c r="E324" s="160" t="s">
        <v>234</v>
      </c>
      <c r="F324" s="160" t="s">
        <v>231</v>
      </c>
      <c r="G324" s="160" t="s">
        <v>231</v>
      </c>
      <c r="H324" s="160" t="s">
        <v>231</v>
      </c>
      <c r="I324" s="160" t="s">
        <v>231</v>
      </c>
      <c r="J324" s="160" t="s">
        <v>420</v>
      </c>
      <c r="K324" s="160" t="s">
        <v>238</v>
      </c>
    </row>
    <row r="325" spans="1:11" x14ac:dyDescent="0.3">
      <c r="A325" s="160" t="s">
        <v>937</v>
      </c>
      <c r="B325" s="160" t="s">
        <v>938</v>
      </c>
      <c r="C325" s="160" t="s">
        <v>347</v>
      </c>
      <c r="D325" s="160" t="s">
        <v>928</v>
      </c>
      <c r="E325" s="160" t="s">
        <v>234</v>
      </c>
      <c r="F325" s="160" t="s">
        <v>231</v>
      </c>
      <c r="G325" s="160" t="s">
        <v>231</v>
      </c>
      <c r="H325" s="160" t="s">
        <v>231</v>
      </c>
      <c r="I325" s="160" t="s">
        <v>231</v>
      </c>
      <c r="J325" s="160" t="s">
        <v>343</v>
      </c>
      <c r="K325" s="160" t="s">
        <v>238</v>
      </c>
    </row>
    <row r="326" spans="1:11" x14ac:dyDescent="0.3">
      <c r="A326" s="160" t="s">
        <v>939</v>
      </c>
      <c r="B326" s="160" t="s">
        <v>940</v>
      </c>
      <c r="C326" s="160" t="s">
        <v>347</v>
      </c>
      <c r="D326" s="160" t="s">
        <v>928</v>
      </c>
      <c r="E326" s="160" t="s">
        <v>234</v>
      </c>
      <c r="F326" s="160" t="s">
        <v>231</v>
      </c>
      <c r="G326" s="160" t="s">
        <v>231</v>
      </c>
      <c r="H326" s="160" t="s">
        <v>231</v>
      </c>
      <c r="I326" s="160" t="s">
        <v>231</v>
      </c>
      <c r="J326" s="160" t="s">
        <v>343</v>
      </c>
      <c r="K326" s="160" t="s">
        <v>238</v>
      </c>
    </row>
    <row r="327" spans="1:11" x14ac:dyDescent="0.3">
      <c r="A327" s="160" t="s">
        <v>941</v>
      </c>
      <c r="B327" s="160" t="s">
        <v>942</v>
      </c>
      <c r="C327" s="160" t="s">
        <v>347</v>
      </c>
      <c r="D327" s="160" t="s">
        <v>928</v>
      </c>
      <c r="E327" s="160" t="s">
        <v>234</v>
      </c>
      <c r="F327" s="160" t="s">
        <v>231</v>
      </c>
      <c r="G327" s="160" t="s">
        <v>231</v>
      </c>
      <c r="H327" s="160" t="s">
        <v>231</v>
      </c>
      <c r="I327" s="160" t="s">
        <v>231</v>
      </c>
      <c r="J327" s="160" t="s">
        <v>343</v>
      </c>
      <c r="K327" s="160" t="s">
        <v>238</v>
      </c>
    </row>
    <row r="328" spans="1:11" x14ac:dyDescent="0.3">
      <c r="A328" s="160" t="s">
        <v>943</v>
      </c>
      <c r="B328" s="160" t="s">
        <v>944</v>
      </c>
      <c r="C328" s="160" t="s">
        <v>347</v>
      </c>
      <c r="D328" s="160" t="s">
        <v>928</v>
      </c>
      <c r="E328" s="160" t="s">
        <v>234</v>
      </c>
      <c r="F328" s="160" t="s">
        <v>231</v>
      </c>
      <c r="G328" s="160" t="s">
        <v>231</v>
      </c>
      <c r="H328" s="160" t="s">
        <v>231</v>
      </c>
      <c r="I328" s="160" t="s">
        <v>231</v>
      </c>
      <c r="J328" s="160" t="s">
        <v>343</v>
      </c>
      <c r="K328" s="160" t="s">
        <v>238</v>
      </c>
    </row>
    <row r="329" spans="1:11" x14ac:dyDescent="0.3">
      <c r="A329" s="160" t="s">
        <v>945</v>
      </c>
      <c r="B329" s="160" t="s">
        <v>946</v>
      </c>
      <c r="C329" s="160" t="s">
        <v>347</v>
      </c>
      <c r="D329" s="160" t="s">
        <v>928</v>
      </c>
      <c r="E329" s="160" t="s">
        <v>234</v>
      </c>
      <c r="F329" s="160" t="s">
        <v>231</v>
      </c>
      <c r="G329" s="160" t="s">
        <v>231</v>
      </c>
      <c r="H329" s="160" t="s">
        <v>231</v>
      </c>
      <c r="I329" s="160" t="s">
        <v>231</v>
      </c>
      <c r="J329" s="160" t="s">
        <v>343</v>
      </c>
      <c r="K329" s="160" t="s">
        <v>238</v>
      </c>
    </row>
    <row r="330" spans="1:11" x14ac:dyDescent="0.3">
      <c r="A330" s="160" t="s">
        <v>947</v>
      </c>
      <c r="B330" s="160" t="s">
        <v>948</v>
      </c>
      <c r="C330" s="160" t="s">
        <v>347</v>
      </c>
      <c r="D330" s="160" t="s">
        <v>928</v>
      </c>
      <c r="E330" s="160" t="s">
        <v>234</v>
      </c>
      <c r="F330" s="160" t="s">
        <v>231</v>
      </c>
      <c r="G330" s="160" t="s">
        <v>231</v>
      </c>
      <c r="H330" s="160" t="s">
        <v>231</v>
      </c>
      <c r="I330" s="160" t="s">
        <v>231</v>
      </c>
      <c r="J330" s="160" t="s">
        <v>343</v>
      </c>
      <c r="K330" s="160" t="s">
        <v>238</v>
      </c>
    </row>
    <row r="331" spans="1:11" x14ac:dyDescent="0.3">
      <c r="A331" s="160" t="s">
        <v>949</v>
      </c>
      <c r="B331" s="160" t="s">
        <v>950</v>
      </c>
      <c r="C331" s="160" t="s">
        <v>347</v>
      </c>
      <c r="D331" s="160" t="s">
        <v>928</v>
      </c>
      <c r="E331" s="160" t="s">
        <v>234</v>
      </c>
      <c r="F331" s="160" t="s">
        <v>231</v>
      </c>
      <c r="G331" s="160" t="s">
        <v>231</v>
      </c>
      <c r="H331" s="160" t="s">
        <v>231</v>
      </c>
      <c r="I331" s="160" t="s">
        <v>231</v>
      </c>
      <c r="J331" s="160" t="s">
        <v>343</v>
      </c>
      <c r="K331" s="160" t="s">
        <v>238</v>
      </c>
    </row>
    <row r="332" spans="1:11" x14ac:dyDescent="0.3">
      <c r="A332" s="160" t="s">
        <v>951</v>
      </c>
      <c r="B332" s="160" t="s">
        <v>952</v>
      </c>
      <c r="C332" s="160" t="s">
        <v>347</v>
      </c>
      <c r="D332" s="160" t="s">
        <v>928</v>
      </c>
      <c r="E332" s="160" t="s">
        <v>234</v>
      </c>
      <c r="F332" s="160" t="s">
        <v>231</v>
      </c>
      <c r="G332" s="160" t="s">
        <v>231</v>
      </c>
      <c r="H332" s="160" t="s">
        <v>231</v>
      </c>
      <c r="I332" s="160" t="s">
        <v>231</v>
      </c>
      <c r="J332" s="160" t="s">
        <v>343</v>
      </c>
      <c r="K332" s="160" t="s">
        <v>238</v>
      </c>
    </row>
    <row r="333" spans="1:11" x14ac:dyDescent="0.3">
      <c r="A333" s="160" t="s">
        <v>953</v>
      </c>
      <c r="B333" s="160" t="s">
        <v>954</v>
      </c>
      <c r="C333" s="160" t="s">
        <v>347</v>
      </c>
      <c r="D333" s="160" t="s">
        <v>928</v>
      </c>
      <c r="E333" s="160" t="s">
        <v>234</v>
      </c>
      <c r="F333" s="160" t="s">
        <v>231</v>
      </c>
      <c r="G333" s="160" t="s">
        <v>231</v>
      </c>
      <c r="H333" s="160" t="s">
        <v>231</v>
      </c>
      <c r="I333" s="160" t="s">
        <v>231</v>
      </c>
      <c r="J333" s="160" t="s">
        <v>343</v>
      </c>
      <c r="K333" s="160" t="s">
        <v>238</v>
      </c>
    </row>
    <row r="334" spans="1:11" x14ac:dyDescent="0.3">
      <c r="A334" s="160" t="s">
        <v>955</v>
      </c>
      <c r="B334" s="160" t="s">
        <v>956</v>
      </c>
      <c r="C334" s="160" t="s">
        <v>347</v>
      </c>
      <c r="D334" s="160" t="s">
        <v>928</v>
      </c>
      <c r="E334" s="160" t="s">
        <v>234</v>
      </c>
      <c r="F334" s="160" t="s">
        <v>231</v>
      </c>
      <c r="G334" s="160" t="s">
        <v>231</v>
      </c>
      <c r="H334" s="160" t="s">
        <v>231</v>
      </c>
      <c r="I334" s="160" t="s">
        <v>231</v>
      </c>
      <c r="J334" s="160" t="s">
        <v>343</v>
      </c>
      <c r="K334" s="160" t="s">
        <v>238</v>
      </c>
    </row>
    <row r="335" spans="1:11" x14ac:dyDescent="0.3">
      <c r="A335" s="160" t="s">
        <v>957</v>
      </c>
      <c r="B335" s="160" t="s">
        <v>958</v>
      </c>
      <c r="C335" s="160" t="s">
        <v>347</v>
      </c>
      <c r="D335" s="160" t="s">
        <v>928</v>
      </c>
      <c r="E335" s="160" t="s">
        <v>234</v>
      </c>
      <c r="F335" s="160" t="s">
        <v>231</v>
      </c>
      <c r="G335" s="160" t="s">
        <v>231</v>
      </c>
      <c r="H335" s="160" t="s">
        <v>231</v>
      </c>
      <c r="I335" s="160" t="s">
        <v>231</v>
      </c>
      <c r="J335" s="160" t="s">
        <v>343</v>
      </c>
      <c r="K335" s="160" t="s">
        <v>238</v>
      </c>
    </row>
    <row r="336" spans="1:11" x14ac:dyDescent="0.3">
      <c r="A336" s="160" t="s">
        <v>959</v>
      </c>
      <c r="B336" s="160" t="s">
        <v>952</v>
      </c>
      <c r="C336" s="160" t="s">
        <v>347</v>
      </c>
      <c r="D336" s="160" t="s">
        <v>928</v>
      </c>
      <c r="E336" s="160" t="s">
        <v>234</v>
      </c>
      <c r="F336" s="160" t="s">
        <v>231</v>
      </c>
      <c r="G336" s="160" t="s">
        <v>231</v>
      </c>
      <c r="H336" s="160" t="s">
        <v>231</v>
      </c>
      <c r="I336" s="160" t="s">
        <v>231</v>
      </c>
      <c r="J336" s="160" t="s">
        <v>343</v>
      </c>
      <c r="K336" s="160" t="s">
        <v>344</v>
      </c>
    </row>
    <row r="337" spans="1:11" x14ac:dyDescent="0.3">
      <c r="A337" s="160" t="s">
        <v>960</v>
      </c>
      <c r="B337" s="160" t="s">
        <v>961</v>
      </c>
      <c r="C337" s="160" t="s">
        <v>347</v>
      </c>
      <c r="D337" s="160" t="s">
        <v>928</v>
      </c>
      <c r="E337" s="160" t="s">
        <v>234</v>
      </c>
      <c r="F337" s="160" t="s">
        <v>231</v>
      </c>
      <c r="G337" s="160" t="s">
        <v>231</v>
      </c>
      <c r="H337" s="160" t="s">
        <v>231</v>
      </c>
      <c r="I337" s="160" t="s">
        <v>231</v>
      </c>
      <c r="J337" s="160" t="s">
        <v>343</v>
      </c>
      <c r="K337" s="160" t="s">
        <v>344</v>
      </c>
    </row>
    <row r="338" spans="1:11" x14ac:dyDescent="0.3">
      <c r="A338" s="160" t="s">
        <v>962</v>
      </c>
      <c r="B338" s="160" t="s">
        <v>963</v>
      </c>
      <c r="C338" s="160" t="s">
        <v>347</v>
      </c>
      <c r="D338" s="160" t="s">
        <v>928</v>
      </c>
      <c r="E338" s="160" t="s">
        <v>234</v>
      </c>
      <c r="F338" s="160" t="s">
        <v>231</v>
      </c>
      <c r="G338" s="160" t="s">
        <v>231</v>
      </c>
      <c r="H338" s="160" t="s">
        <v>231</v>
      </c>
      <c r="I338" s="160" t="s">
        <v>231</v>
      </c>
      <c r="J338" s="160" t="s">
        <v>343</v>
      </c>
      <c r="K338" s="160" t="s">
        <v>238</v>
      </c>
    </row>
    <row r="339" spans="1:11" x14ac:dyDescent="0.3">
      <c r="A339" s="160" t="s">
        <v>964</v>
      </c>
      <c r="B339" s="160" t="s">
        <v>965</v>
      </c>
      <c r="C339" s="160" t="s">
        <v>347</v>
      </c>
      <c r="D339" s="160" t="s">
        <v>928</v>
      </c>
      <c r="E339" s="160" t="s">
        <v>234</v>
      </c>
      <c r="F339" s="160" t="s">
        <v>231</v>
      </c>
      <c r="G339" s="160" t="s">
        <v>231</v>
      </c>
      <c r="H339" s="160" t="s">
        <v>231</v>
      </c>
      <c r="I339" s="160" t="s">
        <v>231</v>
      </c>
      <c r="J339" s="160" t="s">
        <v>343</v>
      </c>
      <c r="K339" s="160" t="s">
        <v>238</v>
      </c>
    </row>
    <row r="340" spans="1:11" x14ac:dyDescent="0.3">
      <c r="A340" s="160" t="s">
        <v>966</v>
      </c>
      <c r="B340" s="160" t="s">
        <v>967</v>
      </c>
      <c r="C340" s="160" t="s">
        <v>347</v>
      </c>
      <c r="D340" s="160" t="s">
        <v>928</v>
      </c>
      <c r="E340" s="160" t="s">
        <v>234</v>
      </c>
      <c r="F340" s="160" t="s">
        <v>231</v>
      </c>
      <c r="G340" s="160" t="s">
        <v>231</v>
      </c>
      <c r="H340" s="160" t="s">
        <v>231</v>
      </c>
      <c r="I340" s="160" t="s">
        <v>231</v>
      </c>
      <c r="J340" s="160" t="s">
        <v>343</v>
      </c>
      <c r="K340" s="160" t="s">
        <v>238</v>
      </c>
    </row>
    <row r="341" spans="1:11" x14ac:dyDescent="0.3">
      <c r="A341" s="160" t="s">
        <v>968</v>
      </c>
      <c r="B341" s="160" t="s">
        <v>969</v>
      </c>
      <c r="C341" s="160" t="s">
        <v>347</v>
      </c>
      <c r="D341" s="160" t="s">
        <v>928</v>
      </c>
      <c r="E341" s="160" t="s">
        <v>234</v>
      </c>
      <c r="F341" s="160" t="s">
        <v>231</v>
      </c>
      <c r="G341" s="160" t="s">
        <v>231</v>
      </c>
      <c r="H341" s="160" t="s">
        <v>231</v>
      </c>
      <c r="I341" s="160" t="s">
        <v>231</v>
      </c>
      <c r="J341" s="160" t="s">
        <v>343</v>
      </c>
      <c r="K341" s="160" t="s">
        <v>238</v>
      </c>
    </row>
    <row r="342" spans="1:11" x14ac:dyDescent="0.3">
      <c r="A342" s="160" t="s">
        <v>970</v>
      </c>
      <c r="B342" s="160" t="s">
        <v>971</v>
      </c>
      <c r="C342" s="160" t="s">
        <v>347</v>
      </c>
      <c r="D342" s="160" t="s">
        <v>928</v>
      </c>
      <c r="E342" s="160" t="s">
        <v>234</v>
      </c>
      <c r="F342" s="160" t="s">
        <v>231</v>
      </c>
      <c r="G342" s="160" t="s">
        <v>231</v>
      </c>
      <c r="H342" s="160" t="s">
        <v>231</v>
      </c>
      <c r="I342" s="160" t="s">
        <v>231</v>
      </c>
      <c r="J342" s="160" t="s">
        <v>343</v>
      </c>
      <c r="K342" s="160" t="s">
        <v>238</v>
      </c>
    </row>
    <row r="343" spans="1:11" x14ac:dyDescent="0.3">
      <c r="A343" s="160" t="s">
        <v>972</v>
      </c>
      <c r="B343" s="160" t="s">
        <v>973</v>
      </c>
      <c r="C343" s="160" t="s">
        <v>347</v>
      </c>
      <c r="D343" s="160" t="s">
        <v>928</v>
      </c>
      <c r="E343" s="160" t="s">
        <v>234</v>
      </c>
      <c r="F343" s="160" t="s">
        <v>231</v>
      </c>
      <c r="G343" s="160" t="s">
        <v>231</v>
      </c>
      <c r="H343" s="160" t="s">
        <v>231</v>
      </c>
      <c r="I343" s="160" t="s">
        <v>231</v>
      </c>
      <c r="J343" s="160" t="s">
        <v>343</v>
      </c>
      <c r="K343" s="160" t="s">
        <v>238</v>
      </c>
    </row>
    <row r="344" spans="1:11" x14ac:dyDescent="0.3">
      <c r="A344" s="160" t="s">
        <v>974</v>
      </c>
      <c r="B344" s="160" t="s">
        <v>975</v>
      </c>
      <c r="C344" s="160" t="s">
        <v>347</v>
      </c>
      <c r="D344" s="160" t="s">
        <v>928</v>
      </c>
      <c r="E344" s="160" t="s">
        <v>234</v>
      </c>
      <c r="F344" s="160" t="s">
        <v>231</v>
      </c>
      <c r="G344" s="160" t="s">
        <v>231</v>
      </c>
      <c r="H344" s="160" t="s">
        <v>231</v>
      </c>
      <c r="I344" s="160" t="s">
        <v>231</v>
      </c>
      <c r="J344" s="160" t="s">
        <v>343</v>
      </c>
      <c r="K344" s="160" t="s">
        <v>238</v>
      </c>
    </row>
    <row r="345" spans="1:11" x14ac:dyDescent="0.3">
      <c r="A345" s="160" t="s">
        <v>976</v>
      </c>
      <c r="B345" s="160" t="s">
        <v>977</v>
      </c>
      <c r="C345" s="160" t="s">
        <v>347</v>
      </c>
      <c r="D345" s="160" t="s">
        <v>928</v>
      </c>
      <c r="E345" s="160" t="s">
        <v>234</v>
      </c>
      <c r="F345" s="160" t="s">
        <v>231</v>
      </c>
      <c r="G345" s="160" t="s">
        <v>231</v>
      </c>
      <c r="H345" s="160" t="s">
        <v>231</v>
      </c>
      <c r="I345" s="160" t="s">
        <v>231</v>
      </c>
      <c r="J345" s="160" t="s">
        <v>343</v>
      </c>
      <c r="K345" s="160" t="s">
        <v>238</v>
      </c>
    </row>
    <row r="346" spans="1:11" x14ac:dyDescent="0.3">
      <c r="A346" s="160" t="s">
        <v>978</v>
      </c>
      <c r="B346" s="160" t="s">
        <v>979</v>
      </c>
      <c r="C346" s="160" t="s">
        <v>347</v>
      </c>
      <c r="D346" s="160" t="s">
        <v>928</v>
      </c>
      <c r="E346" s="160" t="s">
        <v>234</v>
      </c>
      <c r="F346" s="160" t="s">
        <v>231</v>
      </c>
      <c r="G346" s="160" t="s">
        <v>231</v>
      </c>
      <c r="H346" s="160" t="s">
        <v>231</v>
      </c>
      <c r="I346" s="160" t="s">
        <v>231</v>
      </c>
      <c r="J346" s="160" t="s">
        <v>343</v>
      </c>
      <c r="K346" s="160" t="s">
        <v>238</v>
      </c>
    </row>
    <row r="347" spans="1:11" x14ac:dyDescent="0.3">
      <c r="A347" s="160" t="s">
        <v>980</v>
      </c>
      <c r="B347" s="160" t="s">
        <v>981</v>
      </c>
      <c r="C347" s="160" t="s">
        <v>347</v>
      </c>
      <c r="D347" s="160" t="s">
        <v>928</v>
      </c>
      <c r="E347" s="160" t="s">
        <v>234</v>
      </c>
      <c r="F347" s="160" t="s">
        <v>231</v>
      </c>
      <c r="G347" s="160" t="s">
        <v>231</v>
      </c>
      <c r="H347" s="160" t="s">
        <v>231</v>
      </c>
      <c r="I347" s="160" t="s">
        <v>231</v>
      </c>
      <c r="J347" s="160" t="s">
        <v>343</v>
      </c>
      <c r="K347" s="160" t="s">
        <v>344</v>
      </c>
    </row>
    <row r="348" spans="1:11" x14ac:dyDescent="0.3">
      <c r="A348" s="160" t="s">
        <v>982</v>
      </c>
      <c r="B348" s="160" t="s">
        <v>983</v>
      </c>
      <c r="C348" s="160" t="s">
        <v>347</v>
      </c>
      <c r="D348" s="160" t="s">
        <v>928</v>
      </c>
      <c r="E348" s="160" t="s">
        <v>234</v>
      </c>
      <c r="F348" s="160" t="s">
        <v>231</v>
      </c>
      <c r="G348" s="160" t="s">
        <v>231</v>
      </c>
      <c r="H348" s="160" t="s">
        <v>231</v>
      </c>
      <c r="I348" s="160" t="s">
        <v>231</v>
      </c>
      <c r="J348" s="160" t="s">
        <v>343</v>
      </c>
      <c r="K348" s="160" t="s">
        <v>238</v>
      </c>
    </row>
    <row r="349" spans="1:11" x14ac:dyDescent="0.3">
      <c r="A349" s="160" t="s">
        <v>984</v>
      </c>
      <c r="B349" s="160" t="s">
        <v>985</v>
      </c>
      <c r="C349" s="160" t="s">
        <v>347</v>
      </c>
      <c r="D349" s="160" t="s">
        <v>928</v>
      </c>
      <c r="E349" s="160" t="s">
        <v>234</v>
      </c>
      <c r="F349" s="160" t="s">
        <v>231</v>
      </c>
      <c r="G349" s="160" t="s">
        <v>231</v>
      </c>
      <c r="H349" s="160" t="s">
        <v>231</v>
      </c>
      <c r="I349" s="160" t="s">
        <v>231</v>
      </c>
      <c r="J349" s="160" t="s">
        <v>343</v>
      </c>
      <c r="K349" s="160" t="s">
        <v>238</v>
      </c>
    </row>
    <row r="350" spans="1:11" x14ac:dyDescent="0.3">
      <c r="A350" s="160" t="s">
        <v>986</v>
      </c>
      <c r="B350" s="160" t="s">
        <v>987</v>
      </c>
      <c r="C350" s="160" t="s">
        <v>347</v>
      </c>
      <c r="D350" s="160" t="s">
        <v>928</v>
      </c>
      <c r="E350" s="160" t="s">
        <v>234</v>
      </c>
      <c r="F350" s="160" t="s">
        <v>231</v>
      </c>
      <c r="G350" s="160" t="s">
        <v>231</v>
      </c>
      <c r="H350" s="160" t="s">
        <v>231</v>
      </c>
      <c r="I350" s="160" t="s">
        <v>231</v>
      </c>
      <c r="J350" s="160" t="s">
        <v>343</v>
      </c>
      <c r="K350" s="160" t="s">
        <v>238</v>
      </c>
    </row>
    <row r="351" spans="1:11" x14ac:dyDescent="0.3">
      <c r="A351" s="160" t="s">
        <v>988</v>
      </c>
      <c r="B351" s="160" t="s">
        <v>989</v>
      </c>
      <c r="C351" s="160" t="s">
        <v>347</v>
      </c>
      <c r="D351" s="160" t="s">
        <v>928</v>
      </c>
      <c r="E351" s="160" t="s">
        <v>234</v>
      </c>
      <c r="F351" s="160" t="s">
        <v>231</v>
      </c>
      <c r="G351" s="160" t="s">
        <v>231</v>
      </c>
      <c r="H351" s="160" t="s">
        <v>231</v>
      </c>
      <c r="I351" s="160" t="s">
        <v>231</v>
      </c>
      <c r="J351" s="160" t="s">
        <v>343</v>
      </c>
      <c r="K351" s="160" t="s">
        <v>344</v>
      </c>
    </row>
    <row r="352" spans="1:11" x14ac:dyDescent="0.3">
      <c r="A352" s="160" t="s">
        <v>990</v>
      </c>
      <c r="B352" s="160" t="s">
        <v>991</v>
      </c>
      <c r="C352" s="160" t="s">
        <v>347</v>
      </c>
      <c r="D352" s="160" t="s">
        <v>928</v>
      </c>
      <c r="E352" s="160" t="s">
        <v>234</v>
      </c>
      <c r="F352" s="160" t="s">
        <v>231</v>
      </c>
      <c r="G352" s="160" t="s">
        <v>231</v>
      </c>
      <c r="H352" s="160" t="s">
        <v>231</v>
      </c>
      <c r="I352" s="160" t="s">
        <v>231</v>
      </c>
      <c r="J352" s="160" t="s">
        <v>343</v>
      </c>
      <c r="K352" s="160" t="s">
        <v>344</v>
      </c>
    </row>
    <row r="353" spans="1:11" x14ac:dyDescent="0.3">
      <c r="A353" s="160" t="s">
        <v>992</v>
      </c>
      <c r="B353" s="160" t="s">
        <v>993</v>
      </c>
      <c r="C353" s="160" t="s">
        <v>347</v>
      </c>
      <c r="D353" s="160" t="s">
        <v>928</v>
      </c>
      <c r="E353" s="160" t="s">
        <v>234</v>
      </c>
      <c r="F353" s="160" t="s">
        <v>231</v>
      </c>
      <c r="G353" s="160" t="s">
        <v>231</v>
      </c>
      <c r="H353" s="160" t="s">
        <v>231</v>
      </c>
      <c r="I353" s="160" t="s">
        <v>231</v>
      </c>
      <c r="J353" s="160" t="s">
        <v>343</v>
      </c>
      <c r="K353" s="160" t="s">
        <v>344</v>
      </c>
    </row>
    <row r="354" spans="1:11" x14ac:dyDescent="0.3">
      <c r="A354" s="160" t="s">
        <v>994</v>
      </c>
      <c r="B354" s="160" t="s">
        <v>995</v>
      </c>
      <c r="C354" s="160" t="s">
        <v>347</v>
      </c>
      <c r="D354" s="160" t="s">
        <v>928</v>
      </c>
      <c r="E354" s="160" t="s">
        <v>234</v>
      </c>
      <c r="F354" s="160" t="s">
        <v>231</v>
      </c>
      <c r="G354" s="160" t="s">
        <v>231</v>
      </c>
      <c r="H354" s="160" t="s">
        <v>231</v>
      </c>
      <c r="I354" s="160" t="s">
        <v>231</v>
      </c>
      <c r="J354" s="160" t="s">
        <v>343</v>
      </c>
      <c r="K354" s="160" t="s">
        <v>344</v>
      </c>
    </row>
    <row r="355" spans="1:11" x14ac:dyDescent="0.3">
      <c r="A355" s="160" t="s">
        <v>996</v>
      </c>
      <c r="B355" s="160" t="s">
        <v>997</v>
      </c>
      <c r="C355" s="160" t="s">
        <v>347</v>
      </c>
      <c r="D355" s="160" t="s">
        <v>928</v>
      </c>
      <c r="E355" s="160" t="s">
        <v>234</v>
      </c>
      <c r="F355" s="160" t="s">
        <v>231</v>
      </c>
      <c r="G355" s="160" t="s">
        <v>231</v>
      </c>
      <c r="H355" s="160" t="s">
        <v>231</v>
      </c>
      <c r="I355" s="160" t="s">
        <v>231</v>
      </c>
      <c r="J355" s="160" t="s">
        <v>343</v>
      </c>
      <c r="K355" s="160" t="s">
        <v>238</v>
      </c>
    </row>
    <row r="356" spans="1:11" x14ac:dyDescent="0.3">
      <c r="A356" s="160" t="s">
        <v>998</v>
      </c>
      <c r="B356" s="160" t="s">
        <v>999</v>
      </c>
      <c r="C356" s="160" t="s">
        <v>347</v>
      </c>
      <c r="D356" s="160" t="s">
        <v>928</v>
      </c>
      <c r="E356" s="160" t="s">
        <v>234</v>
      </c>
      <c r="F356" s="160" t="s">
        <v>231</v>
      </c>
      <c r="G356" s="160" t="s">
        <v>231</v>
      </c>
      <c r="H356" s="160" t="s">
        <v>231</v>
      </c>
      <c r="I356" s="160" t="s">
        <v>231</v>
      </c>
      <c r="J356" s="160" t="s">
        <v>343</v>
      </c>
      <c r="K356" s="160" t="s">
        <v>344</v>
      </c>
    </row>
    <row r="357" spans="1:11" x14ac:dyDescent="0.3">
      <c r="A357" s="160" t="s">
        <v>1000</v>
      </c>
      <c r="B357" s="160" t="s">
        <v>1001</v>
      </c>
      <c r="C357" s="160" t="s">
        <v>347</v>
      </c>
      <c r="D357" s="160" t="s">
        <v>928</v>
      </c>
      <c r="E357" s="160" t="s">
        <v>234</v>
      </c>
      <c r="F357" s="160" t="s">
        <v>231</v>
      </c>
      <c r="G357" s="160" t="s">
        <v>231</v>
      </c>
      <c r="H357" s="160" t="s">
        <v>231</v>
      </c>
      <c r="I357" s="160" t="s">
        <v>231</v>
      </c>
      <c r="J357" s="160" t="s">
        <v>343</v>
      </c>
      <c r="K357" s="160" t="s">
        <v>238</v>
      </c>
    </row>
    <row r="358" spans="1:11" x14ac:dyDescent="0.3">
      <c r="A358" s="160" t="s">
        <v>1002</v>
      </c>
      <c r="B358" s="160" t="s">
        <v>1003</v>
      </c>
      <c r="C358" s="160" t="s">
        <v>347</v>
      </c>
      <c r="D358" s="160" t="s">
        <v>928</v>
      </c>
      <c r="E358" s="160" t="s">
        <v>234</v>
      </c>
      <c r="F358" s="160" t="s">
        <v>231</v>
      </c>
      <c r="G358" s="160" t="s">
        <v>231</v>
      </c>
      <c r="H358" s="160" t="s">
        <v>231</v>
      </c>
      <c r="I358" s="160" t="s">
        <v>231</v>
      </c>
      <c r="J358" s="160" t="s">
        <v>343</v>
      </c>
      <c r="K358" s="160" t="s">
        <v>238</v>
      </c>
    </row>
    <row r="359" spans="1:11" x14ac:dyDescent="0.3">
      <c r="A359" s="160" t="s">
        <v>1004</v>
      </c>
      <c r="B359" s="160" t="s">
        <v>1005</v>
      </c>
      <c r="C359" s="160" t="s">
        <v>347</v>
      </c>
      <c r="D359" s="160" t="s">
        <v>928</v>
      </c>
      <c r="E359" s="160" t="s">
        <v>234</v>
      </c>
      <c r="F359" s="160" t="s">
        <v>231</v>
      </c>
      <c r="G359" s="160" t="s">
        <v>231</v>
      </c>
      <c r="H359" s="160" t="s">
        <v>231</v>
      </c>
      <c r="I359" s="160" t="s">
        <v>231</v>
      </c>
      <c r="J359" s="160" t="s">
        <v>343</v>
      </c>
      <c r="K359" s="160" t="s">
        <v>238</v>
      </c>
    </row>
    <row r="360" spans="1:11" x14ac:dyDescent="0.3">
      <c r="A360" s="160" t="s">
        <v>1006</v>
      </c>
      <c r="B360" s="160" t="s">
        <v>1007</v>
      </c>
      <c r="C360" s="160" t="s">
        <v>347</v>
      </c>
      <c r="D360" s="160" t="s">
        <v>928</v>
      </c>
      <c r="E360" s="160" t="s">
        <v>234</v>
      </c>
      <c r="F360" s="160" t="s">
        <v>231</v>
      </c>
      <c r="G360" s="160" t="s">
        <v>231</v>
      </c>
      <c r="H360" s="160" t="s">
        <v>231</v>
      </c>
      <c r="I360" s="160" t="s">
        <v>231</v>
      </c>
      <c r="J360" s="160" t="s">
        <v>343</v>
      </c>
      <c r="K360" s="160" t="s">
        <v>238</v>
      </c>
    </row>
    <row r="361" spans="1:11" x14ac:dyDescent="0.3">
      <c r="A361" s="160" t="s">
        <v>1008</v>
      </c>
      <c r="B361" s="160" t="s">
        <v>1009</v>
      </c>
      <c r="C361" s="160" t="s">
        <v>347</v>
      </c>
      <c r="D361" s="160" t="s">
        <v>928</v>
      </c>
      <c r="E361" s="160" t="s">
        <v>234</v>
      </c>
      <c r="F361" s="160" t="s">
        <v>231</v>
      </c>
      <c r="G361" s="160" t="s">
        <v>231</v>
      </c>
      <c r="H361" s="160" t="s">
        <v>231</v>
      </c>
      <c r="I361" s="160" t="s">
        <v>231</v>
      </c>
      <c r="J361" s="160" t="s">
        <v>343</v>
      </c>
      <c r="K361" s="160" t="s">
        <v>238</v>
      </c>
    </row>
    <row r="362" spans="1:11" x14ac:dyDescent="0.3">
      <c r="A362" s="160" t="s">
        <v>1010</v>
      </c>
      <c r="B362" s="160" t="s">
        <v>1011</v>
      </c>
      <c r="C362" s="160" t="s">
        <v>347</v>
      </c>
      <c r="D362" s="160" t="s">
        <v>928</v>
      </c>
      <c r="E362" s="160" t="s">
        <v>234</v>
      </c>
      <c r="F362" s="160" t="s">
        <v>231</v>
      </c>
      <c r="G362" s="160" t="s">
        <v>231</v>
      </c>
      <c r="H362" s="160" t="s">
        <v>231</v>
      </c>
      <c r="I362" s="160" t="s">
        <v>231</v>
      </c>
      <c r="J362" s="160" t="s">
        <v>343</v>
      </c>
      <c r="K362" s="160" t="s">
        <v>344</v>
      </c>
    </row>
    <row r="363" spans="1:11" x14ac:dyDescent="0.3">
      <c r="A363" s="160" t="s">
        <v>1012</v>
      </c>
      <c r="B363" s="160" t="s">
        <v>1013</v>
      </c>
      <c r="C363" s="160" t="s">
        <v>347</v>
      </c>
      <c r="D363" s="160" t="s">
        <v>928</v>
      </c>
      <c r="E363" s="160" t="s">
        <v>234</v>
      </c>
      <c r="F363" s="160" t="s">
        <v>231</v>
      </c>
      <c r="G363" s="160" t="s">
        <v>231</v>
      </c>
      <c r="H363" s="160" t="s">
        <v>231</v>
      </c>
      <c r="I363" s="160" t="s">
        <v>231</v>
      </c>
      <c r="J363" s="160" t="s">
        <v>707</v>
      </c>
      <c r="K363" s="160" t="s">
        <v>344</v>
      </c>
    </row>
    <row r="364" spans="1:11" x14ac:dyDescent="0.3">
      <c r="A364" s="160" t="s">
        <v>1014</v>
      </c>
      <c r="B364" s="160" t="s">
        <v>1015</v>
      </c>
      <c r="C364" s="160" t="s">
        <v>347</v>
      </c>
      <c r="D364" s="160" t="s">
        <v>928</v>
      </c>
      <c r="E364" s="160" t="s">
        <v>234</v>
      </c>
      <c r="F364" s="160" t="s">
        <v>231</v>
      </c>
      <c r="G364" s="160" t="s">
        <v>231</v>
      </c>
      <c r="H364" s="160" t="s">
        <v>231</v>
      </c>
      <c r="I364" s="160" t="s">
        <v>231</v>
      </c>
      <c r="J364" s="160" t="s">
        <v>707</v>
      </c>
      <c r="K364" s="160" t="s">
        <v>344</v>
      </c>
    </row>
    <row r="365" spans="1:11" x14ac:dyDescent="0.3">
      <c r="A365" s="160" t="s">
        <v>1016</v>
      </c>
      <c r="B365" s="160" t="s">
        <v>1017</v>
      </c>
      <c r="C365" s="160" t="s">
        <v>347</v>
      </c>
      <c r="D365" s="160" t="s">
        <v>928</v>
      </c>
      <c r="E365" s="160" t="s">
        <v>234</v>
      </c>
      <c r="F365" s="160" t="s">
        <v>231</v>
      </c>
      <c r="G365" s="160" t="s">
        <v>231</v>
      </c>
      <c r="H365" s="160" t="s">
        <v>231</v>
      </c>
      <c r="I365" s="160" t="s">
        <v>231</v>
      </c>
      <c r="J365" s="160" t="s">
        <v>343</v>
      </c>
      <c r="K365" s="160" t="s">
        <v>238</v>
      </c>
    </row>
    <row r="366" spans="1:11" x14ac:dyDescent="0.3">
      <c r="A366" s="160" t="s">
        <v>1018</v>
      </c>
      <c r="B366" s="160" t="s">
        <v>1019</v>
      </c>
      <c r="C366" s="160" t="s">
        <v>347</v>
      </c>
      <c r="D366" s="160" t="s">
        <v>928</v>
      </c>
      <c r="E366" s="160" t="s">
        <v>234</v>
      </c>
      <c r="F366" s="160" t="s">
        <v>231</v>
      </c>
      <c r="G366" s="160" t="s">
        <v>231</v>
      </c>
      <c r="H366" s="160" t="s">
        <v>231</v>
      </c>
      <c r="I366" s="160" t="s">
        <v>231</v>
      </c>
      <c r="J366" s="160" t="s">
        <v>707</v>
      </c>
      <c r="K366" s="160" t="s">
        <v>344</v>
      </c>
    </row>
    <row r="367" spans="1:11" x14ac:dyDescent="0.3">
      <c r="A367" s="160" t="s">
        <v>1020</v>
      </c>
      <c r="B367" s="160" t="s">
        <v>1021</v>
      </c>
      <c r="C367" s="160" t="s">
        <v>347</v>
      </c>
      <c r="D367" s="160" t="s">
        <v>928</v>
      </c>
      <c r="E367" s="160" t="s">
        <v>234</v>
      </c>
      <c r="F367" s="160" t="s">
        <v>231</v>
      </c>
      <c r="G367" s="160" t="s">
        <v>231</v>
      </c>
      <c r="H367" s="160" t="s">
        <v>231</v>
      </c>
      <c r="I367" s="160" t="s">
        <v>231</v>
      </c>
      <c r="J367" s="160" t="s">
        <v>707</v>
      </c>
      <c r="K367" s="160" t="s">
        <v>238</v>
      </c>
    </row>
    <row r="368" spans="1:11" x14ac:dyDescent="0.3">
      <c r="A368" s="160" t="s">
        <v>1022</v>
      </c>
      <c r="B368" s="160" t="s">
        <v>1023</v>
      </c>
      <c r="C368" s="160" t="s">
        <v>347</v>
      </c>
      <c r="D368" s="160" t="s">
        <v>928</v>
      </c>
      <c r="E368" s="160" t="s">
        <v>234</v>
      </c>
      <c r="F368" s="160" t="s">
        <v>231</v>
      </c>
      <c r="G368" s="160" t="s">
        <v>231</v>
      </c>
      <c r="H368" s="160" t="s">
        <v>231</v>
      </c>
      <c r="I368" s="160" t="s">
        <v>231</v>
      </c>
      <c r="J368" s="160" t="s">
        <v>343</v>
      </c>
      <c r="K368" s="160" t="s">
        <v>238</v>
      </c>
    </row>
    <row r="369" spans="1:11" x14ac:dyDescent="0.3">
      <c r="A369" s="160" t="s">
        <v>1024</v>
      </c>
      <c r="B369" s="160" t="s">
        <v>1025</v>
      </c>
      <c r="C369" s="160" t="s">
        <v>347</v>
      </c>
      <c r="D369" s="160" t="s">
        <v>928</v>
      </c>
      <c r="E369" s="160" t="s">
        <v>234</v>
      </c>
      <c r="F369" s="160" t="s">
        <v>231</v>
      </c>
      <c r="G369" s="160" t="s">
        <v>231</v>
      </c>
      <c r="H369" s="160" t="s">
        <v>231</v>
      </c>
      <c r="I369" s="160" t="s">
        <v>231</v>
      </c>
      <c r="J369" s="160" t="s">
        <v>707</v>
      </c>
      <c r="K369" s="160" t="s">
        <v>344</v>
      </c>
    </row>
    <row r="370" spans="1:11" x14ac:dyDescent="0.3">
      <c r="A370" s="160" t="s">
        <v>1026</v>
      </c>
      <c r="B370" s="160" t="s">
        <v>1027</v>
      </c>
      <c r="C370" s="160" t="s">
        <v>347</v>
      </c>
      <c r="D370" s="160" t="s">
        <v>928</v>
      </c>
      <c r="E370" s="160" t="s">
        <v>234</v>
      </c>
      <c r="F370" s="160" t="s">
        <v>231</v>
      </c>
      <c r="G370" s="160" t="s">
        <v>231</v>
      </c>
      <c r="H370" s="160" t="s">
        <v>231</v>
      </c>
      <c r="I370" s="160" t="s">
        <v>231</v>
      </c>
      <c r="J370" s="160" t="s">
        <v>343</v>
      </c>
      <c r="K370" s="160" t="s">
        <v>344</v>
      </c>
    </row>
    <row r="371" spans="1:11" x14ac:dyDescent="0.3">
      <c r="A371" s="160" t="s">
        <v>1028</v>
      </c>
      <c r="B371" s="160" t="s">
        <v>1029</v>
      </c>
      <c r="C371" s="160" t="s">
        <v>347</v>
      </c>
      <c r="D371" s="160" t="s">
        <v>928</v>
      </c>
      <c r="E371" s="160" t="s">
        <v>234</v>
      </c>
      <c r="F371" s="160" t="s">
        <v>231</v>
      </c>
      <c r="G371" s="160" t="s">
        <v>231</v>
      </c>
      <c r="H371" s="160" t="s">
        <v>231</v>
      </c>
      <c r="I371" s="160" t="s">
        <v>231</v>
      </c>
      <c r="J371" s="160" t="s">
        <v>707</v>
      </c>
      <c r="K371" s="160" t="s">
        <v>344</v>
      </c>
    </row>
    <row r="372" spans="1:11" x14ac:dyDescent="0.3">
      <c r="A372" s="160" t="s">
        <v>1030</v>
      </c>
      <c r="B372" s="160" t="s">
        <v>1031</v>
      </c>
      <c r="C372" s="160" t="s">
        <v>347</v>
      </c>
      <c r="D372" s="160" t="s">
        <v>928</v>
      </c>
      <c r="E372" s="160" t="s">
        <v>234</v>
      </c>
      <c r="F372" s="160" t="s">
        <v>231</v>
      </c>
      <c r="G372" s="160" t="s">
        <v>231</v>
      </c>
      <c r="H372" s="160" t="s">
        <v>231</v>
      </c>
      <c r="I372" s="160" t="s">
        <v>231</v>
      </c>
      <c r="J372" s="160" t="s">
        <v>707</v>
      </c>
      <c r="K372" s="160" t="s">
        <v>238</v>
      </c>
    </row>
    <row r="373" spans="1:11" x14ac:dyDescent="0.3">
      <c r="A373" s="160" t="s">
        <v>1032</v>
      </c>
      <c r="B373" s="160" t="s">
        <v>1033</v>
      </c>
      <c r="C373" s="160" t="s">
        <v>347</v>
      </c>
      <c r="D373" s="160" t="s">
        <v>928</v>
      </c>
      <c r="E373" s="160" t="s">
        <v>234</v>
      </c>
      <c r="F373" s="160" t="s">
        <v>231</v>
      </c>
      <c r="G373" s="160" t="s">
        <v>231</v>
      </c>
      <c r="H373" s="160" t="s">
        <v>231</v>
      </c>
      <c r="I373" s="160" t="s">
        <v>231</v>
      </c>
      <c r="J373" s="160" t="s">
        <v>707</v>
      </c>
      <c r="K373" s="160" t="s">
        <v>238</v>
      </c>
    </row>
    <row r="374" spans="1:11" x14ac:dyDescent="0.3">
      <c r="A374" s="160" t="s">
        <v>1034</v>
      </c>
      <c r="B374" s="160" t="s">
        <v>1035</v>
      </c>
      <c r="C374" s="160" t="s">
        <v>347</v>
      </c>
      <c r="D374" s="160" t="s">
        <v>928</v>
      </c>
      <c r="E374" s="160" t="s">
        <v>234</v>
      </c>
      <c r="F374" s="160" t="s">
        <v>231</v>
      </c>
      <c r="G374" s="160" t="s">
        <v>231</v>
      </c>
      <c r="H374" s="160" t="s">
        <v>231</v>
      </c>
      <c r="I374" s="160" t="s">
        <v>231</v>
      </c>
      <c r="J374" s="160" t="s">
        <v>707</v>
      </c>
      <c r="K374" s="160" t="s">
        <v>238</v>
      </c>
    </row>
    <row r="375" spans="1:11" x14ac:dyDescent="0.3">
      <c r="A375" s="160" t="s">
        <v>1036</v>
      </c>
      <c r="B375" s="160" t="s">
        <v>1037</v>
      </c>
      <c r="C375" s="160" t="s">
        <v>347</v>
      </c>
      <c r="D375" s="160" t="s">
        <v>928</v>
      </c>
      <c r="E375" s="160" t="s">
        <v>234</v>
      </c>
      <c r="F375" s="160" t="s">
        <v>231</v>
      </c>
      <c r="G375" s="160" t="s">
        <v>231</v>
      </c>
      <c r="H375" s="160" t="s">
        <v>231</v>
      </c>
      <c r="I375" s="160" t="s">
        <v>231</v>
      </c>
      <c r="J375" s="160" t="s">
        <v>707</v>
      </c>
      <c r="K375" s="160" t="s">
        <v>238</v>
      </c>
    </row>
    <row r="376" spans="1:11" x14ac:dyDescent="0.3">
      <c r="A376" s="160" t="s">
        <v>1038</v>
      </c>
      <c r="B376" s="160" t="s">
        <v>1039</v>
      </c>
      <c r="C376" s="160" t="s">
        <v>347</v>
      </c>
      <c r="D376" s="160" t="s">
        <v>928</v>
      </c>
      <c r="E376" s="160" t="s">
        <v>234</v>
      </c>
      <c r="F376" s="160" t="s">
        <v>231</v>
      </c>
      <c r="G376" s="160" t="s">
        <v>231</v>
      </c>
      <c r="H376" s="160" t="s">
        <v>231</v>
      </c>
      <c r="I376" s="160" t="s">
        <v>231</v>
      </c>
      <c r="J376" s="160" t="s">
        <v>707</v>
      </c>
      <c r="K376" s="160" t="s">
        <v>238</v>
      </c>
    </row>
    <row r="377" spans="1:11" x14ac:dyDescent="0.3">
      <c r="A377" s="160" t="s">
        <v>1040</v>
      </c>
      <c r="B377" s="160" t="s">
        <v>1041</v>
      </c>
      <c r="C377" s="160" t="s">
        <v>347</v>
      </c>
      <c r="D377" s="160" t="s">
        <v>928</v>
      </c>
      <c r="E377" s="160" t="s">
        <v>234</v>
      </c>
      <c r="F377" s="160" t="s">
        <v>231</v>
      </c>
      <c r="G377" s="160" t="s">
        <v>231</v>
      </c>
      <c r="H377" s="160" t="s">
        <v>231</v>
      </c>
      <c r="I377" s="160" t="s">
        <v>231</v>
      </c>
      <c r="J377" s="160" t="s">
        <v>343</v>
      </c>
      <c r="K377" s="160" t="s">
        <v>344</v>
      </c>
    </row>
    <row r="378" spans="1:11" x14ac:dyDescent="0.3">
      <c r="A378" s="160" t="s">
        <v>1042</v>
      </c>
      <c r="B378" s="160" t="s">
        <v>1043</v>
      </c>
      <c r="C378" s="160" t="s">
        <v>347</v>
      </c>
      <c r="D378" s="160" t="s">
        <v>928</v>
      </c>
      <c r="E378" s="160" t="s">
        <v>234</v>
      </c>
      <c r="F378" s="160" t="s">
        <v>231</v>
      </c>
      <c r="G378" s="160" t="s">
        <v>231</v>
      </c>
      <c r="H378" s="160" t="s">
        <v>231</v>
      </c>
      <c r="I378" s="160" t="s">
        <v>231</v>
      </c>
      <c r="J378" s="160" t="s">
        <v>343</v>
      </c>
      <c r="K378" s="160" t="s">
        <v>344</v>
      </c>
    </row>
    <row r="379" spans="1:11" x14ac:dyDescent="0.3">
      <c r="A379" s="160" t="s">
        <v>1044</v>
      </c>
      <c r="B379" s="160" t="s">
        <v>1045</v>
      </c>
      <c r="C379" s="160" t="s">
        <v>347</v>
      </c>
      <c r="D379" s="160" t="s">
        <v>928</v>
      </c>
      <c r="E379" s="160" t="s">
        <v>234</v>
      </c>
      <c r="F379" s="160" t="s">
        <v>231</v>
      </c>
      <c r="G379" s="160" t="s">
        <v>231</v>
      </c>
      <c r="H379" s="160" t="s">
        <v>231</v>
      </c>
      <c r="I379" s="160" t="s">
        <v>231</v>
      </c>
      <c r="J379" s="160" t="s">
        <v>343</v>
      </c>
      <c r="K379" s="160" t="s">
        <v>344</v>
      </c>
    </row>
    <row r="380" spans="1:11" x14ac:dyDescent="0.3">
      <c r="A380" s="160" t="s">
        <v>1046</v>
      </c>
      <c r="B380" s="160" t="s">
        <v>1047</v>
      </c>
      <c r="C380" s="160" t="s">
        <v>347</v>
      </c>
      <c r="D380" s="160" t="s">
        <v>928</v>
      </c>
      <c r="E380" s="160" t="s">
        <v>234</v>
      </c>
      <c r="F380" s="160" t="s">
        <v>231</v>
      </c>
      <c r="G380" s="160" t="s">
        <v>231</v>
      </c>
      <c r="H380" s="160" t="s">
        <v>231</v>
      </c>
      <c r="I380" s="160" t="s">
        <v>231</v>
      </c>
      <c r="J380" s="160" t="s">
        <v>343</v>
      </c>
      <c r="K380" s="160" t="s">
        <v>344</v>
      </c>
    </row>
    <row r="381" spans="1:11" x14ac:dyDescent="0.3">
      <c r="A381" s="160" t="s">
        <v>1048</v>
      </c>
      <c r="B381" s="160" t="s">
        <v>1049</v>
      </c>
      <c r="C381" s="160" t="s">
        <v>347</v>
      </c>
      <c r="D381" s="160" t="s">
        <v>928</v>
      </c>
      <c r="E381" s="160" t="s">
        <v>234</v>
      </c>
      <c r="F381" s="160" t="s">
        <v>231</v>
      </c>
      <c r="G381" s="160" t="s">
        <v>231</v>
      </c>
      <c r="H381" s="160" t="s">
        <v>231</v>
      </c>
      <c r="I381" s="160" t="s">
        <v>231</v>
      </c>
      <c r="J381" s="160" t="s">
        <v>343</v>
      </c>
      <c r="K381" s="160" t="s">
        <v>344</v>
      </c>
    </row>
    <row r="382" spans="1:11" x14ac:dyDescent="0.3">
      <c r="A382" s="160" t="s">
        <v>1050</v>
      </c>
      <c r="B382" s="160" t="s">
        <v>1051</v>
      </c>
      <c r="C382" s="160" t="s">
        <v>347</v>
      </c>
      <c r="D382" s="160" t="s">
        <v>928</v>
      </c>
      <c r="E382" s="160" t="s">
        <v>234</v>
      </c>
      <c r="F382" s="160" t="s">
        <v>231</v>
      </c>
      <c r="G382" s="160" t="s">
        <v>231</v>
      </c>
      <c r="H382" s="160" t="s">
        <v>231</v>
      </c>
      <c r="I382" s="160" t="s">
        <v>231</v>
      </c>
      <c r="J382" s="160" t="s">
        <v>343</v>
      </c>
      <c r="K382" s="160" t="s">
        <v>344</v>
      </c>
    </row>
    <row r="383" spans="1:11" x14ac:dyDescent="0.3">
      <c r="A383" s="160" t="s">
        <v>1052</v>
      </c>
      <c r="B383" s="160" t="s">
        <v>1053</v>
      </c>
      <c r="C383" s="160" t="s">
        <v>347</v>
      </c>
      <c r="D383" s="160" t="s">
        <v>928</v>
      </c>
      <c r="E383" s="160" t="s">
        <v>234</v>
      </c>
      <c r="F383" s="160" t="s">
        <v>231</v>
      </c>
      <c r="G383" s="160" t="s">
        <v>231</v>
      </c>
      <c r="H383" s="160" t="s">
        <v>231</v>
      </c>
      <c r="I383" s="160" t="s">
        <v>231</v>
      </c>
      <c r="J383" s="160" t="s">
        <v>343</v>
      </c>
      <c r="K383" s="160" t="s">
        <v>238</v>
      </c>
    </row>
    <row r="384" spans="1:11" x14ac:dyDescent="0.3">
      <c r="A384" s="160" t="s">
        <v>1054</v>
      </c>
      <c r="B384" s="160" t="s">
        <v>1055</v>
      </c>
      <c r="C384" s="160" t="s">
        <v>347</v>
      </c>
      <c r="D384" s="160" t="s">
        <v>928</v>
      </c>
      <c r="E384" s="160" t="s">
        <v>234</v>
      </c>
      <c r="F384" s="160" t="s">
        <v>231</v>
      </c>
      <c r="G384" s="160" t="s">
        <v>231</v>
      </c>
      <c r="H384" s="160" t="s">
        <v>231</v>
      </c>
      <c r="I384" s="160" t="s">
        <v>231</v>
      </c>
      <c r="J384" s="160" t="s">
        <v>343</v>
      </c>
      <c r="K384" s="160" t="s">
        <v>344</v>
      </c>
    </row>
    <row r="385" spans="1:11" x14ac:dyDescent="0.3">
      <c r="A385" s="160" t="s">
        <v>1056</v>
      </c>
      <c r="B385" s="160" t="s">
        <v>1057</v>
      </c>
      <c r="C385" s="160" t="s">
        <v>347</v>
      </c>
      <c r="D385" s="160" t="s">
        <v>928</v>
      </c>
      <c r="E385" s="160" t="s">
        <v>234</v>
      </c>
      <c r="F385" s="160" t="s">
        <v>231</v>
      </c>
      <c r="G385" s="160" t="s">
        <v>231</v>
      </c>
      <c r="H385" s="160" t="s">
        <v>231</v>
      </c>
      <c r="I385" s="160" t="s">
        <v>231</v>
      </c>
      <c r="J385" s="160" t="s">
        <v>343</v>
      </c>
      <c r="K385" s="160" t="s">
        <v>344</v>
      </c>
    </row>
    <row r="386" spans="1:11" x14ac:dyDescent="0.3">
      <c r="A386" s="160" t="s">
        <v>1058</v>
      </c>
      <c r="B386" s="160" t="s">
        <v>1059</v>
      </c>
      <c r="C386" s="160" t="s">
        <v>347</v>
      </c>
      <c r="D386" s="160" t="s">
        <v>928</v>
      </c>
      <c r="E386" s="160" t="s">
        <v>234</v>
      </c>
      <c r="F386" s="160" t="s">
        <v>231</v>
      </c>
      <c r="G386" s="160" t="s">
        <v>231</v>
      </c>
      <c r="H386" s="160" t="s">
        <v>231</v>
      </c>
      <c r="I386" s="160" t="s">
        <v>231</v>
      </c>
      <c r="J386" s="160" t="s">
        <v>343</v>
      </c>
      <c r="K386" s="160" t="s">
        <v>344</v>
      </c>
    </row>
    <row r="387" spans="1:11" x14ac:dyDescent="0.3">
      <c r="A387" s="160" t="s">
        <v>1060</v>
      </c>
      <c r="B387" s="160" t="s">
        <v>1061</v>
      </c>
      <c r="C387" s="160" t="s">
        <v>347</v>
      </c>
      <c r="D387" s="160" t="s">
        <v>928</v>
      </c>
      <c r="E387" s="160" t="s">
        <v>234</v>
      </c>
      <c r="F387" s="160" t="s">
        <v>231</v>
      </c>
      <c r="G387" s="160" t="s">
        <v>231</v>
      </c>
      <c r="H387" s="160" t="s">
        <v>231</v>
      </c>
      <c r="I387" s="160" t="s">
        <v>231</v>
      </c>
      <c r="J387" s="160" t="s">
        <v>343</v>
      </c>
      <c r="K387" s="160" t="s">
        <v>238</v>
      </c>
    </row>
    <row r="388" spans="1:11" x14ac:dyDescent="0.3">
      <c r="A388" s="160" t="s">
        <v>1062</v>
      </c>
      <c r="B388" s="160" t="s">
        <v>1063</v>
      </c>
      <c r="C388" s="160" t="s">
        <v>347</v>
      </c>
      <c r="D388" s="160" t="s">
        <v>928</v>
      </c>
      <c r="E388" s="160" t="s">
        <v>234</v>
      </c>
      <c r="F388" s="160" t="s">
        <v>231</v>
      </c>
      <c r="G388" s="160" t="s">
        <v>231</v>
      </c>
      <c r="H388" s="160" t="s">
        <v>231</v>
      </c>
      <c r="I388" s="160" t="s">
        <v>231</v>
      </c>
      <c r="J388" s="160" t="s">
        <v>343</v>
      </c>
      <c r="K388" s="160" t="s">
        <v>238</v>
      </c>
    </row>
    <row r="389" spans="1:11" x14ac:dyDescent="0.3">
      <c r="A389" s="160" t="s">
        <v>1064</v>
      </c>
      <c r="B389" s="160" t="s">
        <v>1065</v>
      </c>
      <c r="C389" s="160" t="s">
        <v>347</v>
      </c>
      <c r="D389" s="160" t="s">
        <v>928</v>
      </c>
      <c r="E389" s="160" t="s">
        <v>234</v>
      </c>
      <c r="F389" s="160" t="s">
        <v>231</v>
      </c>
      <c r="G389" s="160" t="s">
        <v>231</v>
      </c>
      <c r="H389" s="160" t="s">
        <v>231</v>
      </c>
      <c r="I389" s="160" t="s">
        <v>231</v>
      </c>
      <c r="J389" s="160" t="s">
        <v>343</v>
      </c>
      <c r="K389" s="160" t="s">
        <v>238</v>
      </c>
    </row>
    <row r="390" spans="1:11" x14ac:dyDescent="0.3">
      <c r="A390" s="160" t="s">
        <v>1066</v>
      </c>
      <c r="B390" s="160" t="s">
        <v>1067</v>
      </c>
      <c r="C390" s="160" t="s">
        <v>347</v>
      </c>
      <c r="D390" s="160" t="s">
        <v>928</v>
      </c>
      <c r="E390" s="160" t="s">
        <v>234</v>
      </c>
      <c r="F390" s="160" t="s">
        <v>231</v>
      </c>
      <c r="G390" s="160" t="s">
        <v>231</v>
      </c>
      <c r="H390" s="160" t="s">
        <v>231</v>
      </c>
      <c r="I390" s="160" t="s">
        <v>231</v>
      </c>
      <c r="J390" s="160" t="s">
        <v>343</v>
      </c>
      <c r="K390" s="160" t="s">
        <v>344</v>
      </c>
    </row>
    <row r="391" spans="1:11" x14ac:dyDescent="0.3">
      <c r="A391" s="160" t="s">
        <v>1068</v>
      </c>
      <c r="B391" s="160" t="s">
        <v>1069</v>
      </c>
      <c r="C391" s="160" t="s">
        <v>347</v>
      </c>
      <c r="D391" s="160" t="s">
        <v>928</v>
      </c>
      <c r="E391" s="160" t="s">
        <v>234</v>
      </c>
      <c r="F391" s="160" t="s">
        <v>231</v>
      </c>
      <c r="G391" s="160" t="s">
        <v>231</v>
      </c>
      <c r="H391" s="160" t="s">
        <v>231</v>
      </c>
      <c r="I391" s="160" t="s">
        <v>231</v>
      </c>
      <c r="J391" s="160" t="s">
        <v>343</v>
      </c>
      <c r="K391" s="160" t="s">
        <v>344</v>
      </c>
    </row>
    <row r="392" spans="1:11" x14ac:dyDescent="0.3">
      <c r="A392" s="160" t="s">
        <v>1070</v>
      </c>
      <c r="B392" s="160" t="s">
        <v>1071</v>
      </c>
      <c r="C392" s="160" t="s">
        <v>347</v>
      </c>
      <c r="D392" s="160" t="s">
        <v>928</v>
      </c>
      <c r="E392" s="160" t="s">
        <v>234</v>
      </c>
      <c r="F392" s="160" t="s">
        <v>231</v>
      </c>
      <c r="G392" s="160" t="s">
        <v>231</v>
      </c>
      <c r="H392" s="160" t="s">
        <v>231</v>
      </c>
      <c r="I392" s="160" t="s">
        <v>231</v>
      </c>
      <c r="J392" s="160" t="s">
        <v>343</v>
      </c>
      <c r="K392" s="160" t="s">
        <v>344</v>
      </c>
    </row>
    <row r="393" spans="1:11" x14ac:dyDescent="0.3">
      <c r="A393" s="160" t="s">
        <v>1072</v>
      </c>
      <c r="B393" s="160" t="s">
        <v>1073</v>
      </c>
      <c r="C393" s="160" t="s">
        <v>347</v>
      </c>
      <c r="D393" s="160" t="s">
        <v>928</v>
      </c>
      <c r="E393" s="160" t="s">
        <v>234</v>
      </c>
      <c r="F393" s="160" t="s">
        <v>231</v>
      </c>
      <c r="G393" s="160" t="s">
        <v>231</v>
      </c>
      <c r="H393" s="160" t="s">
        <v>231</v>
      </c>
      <c r="I393" s="160" t="s">
        <v>231</v>
      </c>
      <c r="J393" s="160" t="s">
        <v>343</v>
      </c>
      <c r="K393" s="160" t="s">
        <v>238</v>
      </c>
    </row>
    <row r="394" spans="1:11" x14ac:dyDescent="0.3">
      <c r="A394" s="160" t="s">
        <v>1074</v>
      </c>
      <c r="B394" s="160" t="s">
        <v>1075</v>
      </c>
      <c r="C394" s="160" t="s">
        <v>347</v>
      </c>
      <c r="D394" s="160" t="s">
        <v>928</v>
      </c>
      <c r="E394" s="160" t="s">
        <v>234</v>
      </c>
      <c r="F394" s="160" t="s">
        <v>231</v>
      </c>
      <c r="G394" s="160" t="s">
        <v>231</v>
      </c>
      <c r="H394" s="160" t="s">
        <v>231</v>
      </c>
      <c r="I394" s="160" t="s">
        <v>231</v>
      </c>
      <c r="J394" s="160" t="s">
        <v>343</v>
      </c>
      <c r="K394" s="160" t="s">
        <v>238</v>
      </c>
    </row>
    <row r="395" spans="1:11" x14ac:dyDescent="0.3">
      <c r="A395" s="160" t="s">
        <v>1076</v>
      </c>
      <c r="B395" s="160" t="s">
        <v>1077</v>
      </c>
      <c r="C395" s="160" t="s">
        <v>347</v>
      </c>
      <c r="D395" s="160" t="s">
        <v>928</v>
      </c>
      <c r="E395" s="160" t="s">
        <v>234</v>
      </c>
      <c r="F395" s="160" t="s">
        <v>231</v>
      </c>
      <c r="G395" s="160" t="s">
        <v>231</v>
      </c>
      <c r="H395" s="160" t="s">
        <v>231</v>
      </c>
      <c r="I395" s="160" t="s">
        <v>231</v>
      </c>
      <c r="J395" s="160" t="s">
        <v>343</v>
      </c>
      <c r="K395" s="160" t="s">
        <v>238</v>
      </c>
    </row>
    <row r="396" spans="1:11" x14ac:dyDescent="0.3">
      <c r="A396" s="160" t="s">
        <v>1078</v>
      </c>
      <c r="B396" s="160" t="s">
        <v>1079</v>
      </c>
      <c r="C396" s="160" t="s">
        <v>347</v>
      </c>
      <c r="D396" s="160" t="s">
        <v>928</v>
      </c>
      <c r="E396" s="160" t="s">
        <v>234</v>
      </c>
      <c r="F396" s="160" t="s">
        <v>231</v>
      </c>
      <c r="G396" s="160" t="s">
        <v>231</v>
      </c>
      <c r="H396" s="160" t="s">
        <v>231</v>
      </c>
      <c r="I396" s="160" t="s">
        <v>231</v>
      </c>
      <c r="J396" s="160" t="s">
        <v>343</v>
      </c>
      <c r="K396" s="160" t="s">
        <v>238</v>
      </c>
    </row>
    <row r="397" spans="1:11" x14ac:dyDescent="0.3">
      <c r="A397" s="160" t="s">
        <v>1080</v>
      </c>
      <c r="B397" s="160" t="s">
        <v>1081</v>
      </c>
      <c r="C397" s="160" t="s">
        <v>347</v>
      </c>
      <c r="D397" s="160" t="s">
        <v>928</v>
      </c>
      <c r="E397" s="160" t="s">
        <v>234</v>
      </c>
      <c r="F397" s="160" t="s">
        <v>231</v>
      </c>
      <c r="G397" s="160" t="s">
        <v>231</v>
      </c>
      <c r="H397" s="160" t="s">
        <v>231</v>
      </c>
      <c r="I397" s="160" t="s">
        <v>231</v>
      </c>
      <c r="J397" s="160" t="s">
        <v>343</v>
      </c>
      <c r="K397" s="160" t="s">
        <v>344</v>
      </c>
    </row>
    <row r="398" spans="1:11" x14ac:dyDescent="0.3">
      <c r="A398" s="160" t="s">
        <v>1082</v>
      </c>
      <c r="B398" s="160" t="s">
        <v>1083</v>
      </c>
      <c r="C398" s="160" t="s">
        <v>347</v>
      </c>
      <c r="D398" s="160" t="s">
        <v>928</v>
      </c>
      <c r="E398" s="160" t="s">
        <v>234</v>
      </c>
      <c r="F398" s="160" t="s">
        <v>231</v>
      </c>
      <c r="G398" s="160" t="s">
        <v>231</v>
      </c>
      <c r="H398" s="160" t="s">
        <v>231</v>
      </c>
      <c r="I398" s="160" t="s">
        <v>231</v>
      </c>
      <c r="J398" s="160" t="s">
        <v>343</v>
      </c>
      <c r="K398" s="160" t="s">
        <v>344</v>
      </c>
    </row>
    <row r="399" spans="1:11" x14ac:dyDescent="0.3">
      <c r="A399" s="160" t="s">
        <v>1084</v>
      </c>
      <c r="B399" s="160" t="s">
        <v>1085</v>
      </c>
      <c r="C399" s="160" t="s">
        <v>347</v>
      </c>
      <c r="D399" s="160" t="s">
        <v>928</v>
      </c>
      <c r="E399" s="160" t="s">
        <v>234</v>
      </c>
      <c r="F399" s="160" t="s">
        <v>231</v>
      </c>
      <c r="G399" s="160" t="s">
        <v>231</v>
      </c>
      <c r="H399" s="160" t="s">
        <v>231</v>
      </c>
      <c r="I399" s="160" t="s">
        <v>231</v>
      </c>
      <c r="J399" s="160" t="s">
        <v>343</v>
      </c>
      <c r="K399" s="160" t="s">
        <v>344</v>
      </c>
    </row>
    <row r="400" spans="1:11" x14ac:dyDescent="0.3">
      <c r="A400" s="160" t="s">
        <v>1086</v>
      </c>
      <c r="B400" s="160" t="s">
        <v>1087</v>
      </c>
      <c r="C400" s="160" t="s">
        <v>347</v>
      </c>
      <c r="D400" s="160" t="s">
        <v>928</v>
      </c>
      <c r="E400" s="160" t="s">
        <v>234</v>
      </c>
      <c r="F400" s="160" t="s">
        <v>231</v>
      </c>
      <c r="G400" s="160" t="s">
        <v>231</v>
      </c>
      <c r="H400" s="160" t="s">
        <v>231</v>
      </c>
      <c r="I400" s="160" t="s">
        <v>231</v>
      </c>
      <c r="J400" s="160" t="s">
        <v>343</v>
      </c>
      <c r="K400" s="160" t="s">
        <v>344</v>
      </c>
    </row>
    <row r="401" spans="1:11" x14ac:dyDescent="0.3">
      <c r="A401" s="160" t="s">
        <v>1088</v>
      </c>
      <c r="B401" s="160" t="s">
        <v>1089</v>
      </c>
      <c r="C401" s="160" t="s">
        <v>347</v>
      </c>
      <c r="D401" s="160" t="s">
        <v>928</v>
      </c>
      <c r="E401" s="160" t="s">
        <v>234</v>
      </c>
      <c r="F401" s="160" t="s">
        <v>231</v>
      </c>
      <c r="G401" s="160" t="s">
        <v>231</v>
      </c>
      <c r="H401" s="160" t="s">
        <v>231</v>
      </c>
      <c r="I401" s="160" t="s">
        <v>231</v>
      </c>
      <c r="J401" s="160" t="s">
        <v>343</v>
      </c>
      <c r="K401" s="160" t="s">
        <v>344</v>
      </c>
    </row>
    <row r="402" spans="1:11" x14ac:dyDescent="0.3">
      <c r="A402" s="160" t="s">
        <v>1090</v>
      </c>
      <c r="B402" s="160" t="s">
        <v>1091</v>
      </c>
      <c r="C402" s="160" t="s">
        <v>347</v>
      </c>
      <c r="D402" s="160" t="s">
        <v>928</v>
      </c>
      <c r="E402" s="160" t="s">
        <v>234</v>
      </c>
      <c r="F402" s="160" t="s">
        <v>231</v>
      </c>
      <c r="G402" s="160" t="s">
        <v>231</v>
      </c>
      <c r="H402" s="160" t="s">
        <v>231</v>
      </c>
      <c r="I402" s="160" t="s">
        <v>231</v>
      </c>
      <c r="J402" s="160" t="s">
        <v>343</v>
      </c>
      <c r="K402" s="160" t="s">
        <v>344</v>
      </c>
    </row>
    <row r="403" spans="1:11" x14ac:dyDescent="0.3">
      <c r="A403" s="160" t="s">
        <v>1092</v>
      </c>
      <c r="B403" s="160" t="s">
        <v>1093</v>
      </c>
      <c r="C403" s="160" t="s">
        <v>347</v>
      </c>
      <c r="D403" s="160" t="s">
        <v>928</v>
      </c>
      <c r="E403" s="160" t="s">
        <v>234</v>
      </c>
      <c r="F403" s="160" t="s">
        <v>231</v>
      </c>
      <c r="G403" s="160" t="s">
        <v>231</v>
      </c>
      <c r="H403" s="160" t="s">
        <v>231</v>
      </c>
      <c r="I403" s="160" t="s">
        <v>231</v>
      </c>
      <c r="J403" s="160" t="s">
        <v>343</v>
      </c>
      <c r="K403" s="160" t="s">
        <v>238</v>
      </c>
    </row>
    <row r="404" spans="1:11" x14ac:dyDescent="0.3">
      <c r="A404" s="160" t="s">
        <v>1094</v>
      </c>
      <c r="B404" s="160" t="s">
        <v>1095</v>
      </c>
      <c r="C404" s="160" t="s">
        <v>347</v>
      </c>
      <c r="D404" s="160" t="s">
        <v>928</v>
      </c>
      <c r="E404" s="160" t="s">
        <v>234</v>
      </c>
      <c r="F404" s="160" t="s">
        <v>231</v>
      </c>
      <c r="G404" s="160" t="s">
        <v>231</v>
      </c>
      <c r="H404" s="160" t="s">
        <v>231</v>
      </c>
      <c r="I404" s="160" t="s">
        <v>231</v>
      </c>
      <c r="J404" s="160" t="s">
        <v>343</v>
      </c>
      <c r="K404" s="160" t="s">
        <v>238</v>
      </c>
    </row>
    <row r="405" spans="1:11" x14ac:dyDescent="0.3">
      <c r="A405" s="160" t="s">
        <v>1096</v>
      </c>
      <c r="B405" s="160" t="s">
        <v>1097</v>
      </c>
      <c r="C405" s="160" t="s">
        <v>347</v>
      </c>
      <c r="D405" s="160" t="s">
        <v>928</v>
      </c>
      <c r="E405" s="160" t="s">
        <v>234</v>
      </c>
      <c r="F405" s="160" t="s">
        <v>231</v>
      </c>
      <c r="G405" s="160" t="s">
        <v>231</v>
      </c>
      <c r="H405" s="160" t="s">
        <v>231</v>
      </c>
      <c r="I405" s="160" t="s">
        <v>231</v>
      </c>
      <c r="J405" s="160" t="s">
        <v>343</v>
      </c>
      <c r="K405" s="160" t="s">
        <v>238</v>
      </c>
    </row>
    <row r="406" spans="1:11" x14ac:dyDescent="0.3">
      <c r="A406" s="160" t="s">
        <v>1098</v>
      </c>
      <c r="B406" s="160" t="s">
        <v>433</v>
      </c>
      <c r="C406" s="160" t="s">
        <v>358</v>
      </c>
      <c r="D406" s="160" t="s">
        <v>433</v>
      </c>
      <c r="E406" s="160" t="s">
        <v>234</v>
      </c>
      <c r="F406" s="160" t="s">
        <v>231</v>
      </c>
      <c r="G406" s="160" t="s">
        <v>231</v>
      </c>
      <c r="H406" s="160" t="s">
        <v>231</v>
      </c>
      <c r="I406" s="160" t="s">
        <v>231</v>
      </c>
      <c r="J406" s="160" t="s">
        <v>246</v>
      </c>
      <c r="K406" s="160" t="s">
        <v>238</v>
      </c>
    </row>
    <row r="407" spans="1:11" x14ac:dyDescent="0.3">
      <c r="A407" s="160" t="s">
        <v>1099</v>
      </c>
      <c r="B407" s="160" t="s">
        <v>1100</v>
      </c>
      <c r="C407" s="160" t="s">
        <v>358</v>
      </c>
      <c r="D407" s="160" t="s">
        <v>433</v>
      </c>
      <c r="E407" s="160" t="s">
        <v>234</v>
      </c>
      <c r="F407" s="160" t="s">
        <v>231</v>
      </c>
      <c r="G407" s="160" t="s">
        <v>231</v>
      </c>
      <c r="H407" s="160" t="s">
        <v>231</v>
      </c>
      <c r="I407" s="160" t="s">
        <v>231</v>
      </c>
      <c r="J407" s="160" t="s">
        <v>246</v>
      </c>
      <c r="K407" s="160" t="s">
        <v>238</v>
      </c>
    </row>
    <row r="408" spans="1:11" x14ac:dyDescent="0.3">
      <c r="A408" s="160" t="s">
        <v>1101</v>
      </c>
      <c r="B408" s="160" t="s">
        <v>1102</v>
      </c>
      <c r="C408" s="160" t="s">
        <v>358</v>
      </c>
      <c r="D408" s="160" t="s">
        <v>433</v>
      </c>
      <c r="E408" s="160" t="s">
        <v>234</v>
      </c>
      <c r="F408" s="160" t="s">
        <v>231</v>
      </c>
      <c r="G408" s="160" t="s">
        <v>231</v>
      </c>
      <c r="H408" s="160" t="s">
        <v>231</v>
      </c>
      <c r="I408" s="160" t="s">
        <v>231</v>
      </c>
      <c r="J408" s="160" t="s">
        <v>246</v>
      </c>
      <c r="K408" s="160" t="s">
        <v>238</v>
      </c>
    </row>
    <row r="409" spans="1:11" x14ac:dyDescent="0.3">
      <c r="A409" s="160" t="s">
        <v>1103</v>
      </c>
      <c r="B409" s="160" t="s">
        <v>1104</v>
      </c>
      <c r="C409" s="160" t="s">
        <v>358</v>
      </c>
      <c r="D409" s="160" t="s">
        <v>433</v>
      </c>
      <c r="E409" s="160" t="s">
        <v>234</v>
      </c>
      <c r="F409" s="160" t="s">
        <v>231</v>
      </c>
      <c r="G409" s="160" t="s">
        <v>231</v>
      </c>
      <c r="H409" s="160" t="s">
        <v>231</v>
      </c>
      <c r="I409" s="160" t="s">
        <v>231</v>
      </c>
      <c r="J409" s="160" t="s">
        <v>1105</v>
      </c>
      <c r="K409" s="160" t="s">
        <v>238</v>
      </c>
    </row>
    <row r="410" spans="1:11" x14ac:dyDescent="0.3">
      <c r="A410" s="160" t="s">
        <v>1106</v>
      </c>
      <c r="B410" s="160" t="s">
        <v>1104</v>
      </c>
      <c r="C410" s="160" t="s">
        <v>358</v>
      </c>
      <c r="D410" s="160" t="s">
        <v>433</v>
      </c>
      <c r="E410" s="160" t="s">
        <v>234</v>
      </c>
      <c r="F410" s="160" t="s">
        <v>231</v>
      </c>
      <c r="G410" s="160" t="s">
        <v>231</v>
      </c>
      <c r="H410" s="160" t="s">
        <v>231</v>
      </c>
      <c r="I410" s="160" t="s">
        <v>231</v>
      </c>
      <c r="J410" s="160" t="s">
        <v>243</v>
      </c>
      <c r="K410" s="160" t="s">
        <v>344</v>
      </c>
    </row>
    <row r="411" spans="1:11" x14ac:dyDescent="0.3">
      <c r="A411" s="160" t="s">
        <v>1107</v>
      </c>
      <c r="B411" s="160" t="s">
        <v>1108</v>
      </c>
      <c r="C411" s="160" t="s">
        <v>358</v>
      </c>
      <c r="D411" s="160" t="s">
        <v>433</v>
      </c>
      <c r="E411" s="160" t="s">
        <v>234</v>
      </c>
      <c r="F411" s="160" t="s">
        <v>231</v>
      </c>
      <c r="G411" s="160" t="s">
        <v>231</v>
      </c>
      <c r="H411" s="160" t="s">
        <v>231</v>
      </c>
      <c r="I411" s="160" t="s">
        <v>231</v>
      </c>
      <c r="J411" s="160" t="s">
        <v>343</v>
      </c>
      <c r="K411" s="160" t="s">
        <v>238</v>
      </c>
    </row>
    <row r="412" spans="1:11" x14ac:dyDescent="0.3">
      <c r="A412" s="160" t="s">
        <v>1109</v>
      </c>
      <c r="B412" s="160" t="s">
        <v>1110</v>
      </c>
      <c r="C412" s="160" t="s">
        <v>358</v>
      </c>
      <c r="D412" s="160" t="s">
        <v>433</v>
      </c>
      <c r="E412" s="160" t="s">
        <v>234</v>
      </c>
      <c r="F412" s="160" t="s">
        <v>231</v>
      </c>
      <c r="G412" s="160" t="s">
        <v>231</v>
      </c>
      <c r="H412" s="160" t="s">
        <v>231</v>
      </c>
      <c r="I412" s="160" t="s">
        <v>231</v>
      </c>
      <c r="J412" s="160" t="s">
        <v>343</v>
      </c>
      <c r="K412" s="160" t="s">
        <v>238</v>
      </c>
    </row>
    <row r="413" spans="1:11" x14ac:dyDescent="0.3">
      <c r="A413" s="160" t="s">
        <v>1111</v>
      </c>
      <c r="B413" s="160" t="s">
        <v>1112</v>
      </c>
      <c r="C413" s="160" t="s">
        <v>358</v>
      </c>
      <c r="D413" s="160" t="s">
        <v>433</v>
      </c>
      <c r="E413" s="160" t="s">
        <v>234</v>
      </c>
      <c r="F413" s="160" t="s">
        <v>231</v>
      </c>
      <c r="G413" s="160" t="s">
        <v>231</v>
      </c>
      <c r="H413" s="160" t="s">
        <v>231</v>
      </c>
      <c r="I413" s="160" t="s">
        <v>231</v>
      </c>
      <c r="J413" s="160" t="s">
        <v>1113</v>
      </c>
      <c r="K413" s="160" t="s">
        <v>238</v>
      </c>
    </row>
    <row r="414" spans="1:11" x14ac:dyDescent="0.3">
      <c r="A414" s="160" t="s">
        <v>1114</v>
      </c>
      <c r="B414" s="160" t="s">
        <v>1115</v>
      </c>
      <c r="C414" s="160" t="s">
        <v>358</v>
      </c>
      <c r="D414" s="160" t="s">
        <v>433</v>
      </c>
      <c r="E414" s="160" t="s">
        <v>234</v>
      </c>
      <c r="F414" s="160" t="s">
        <v>231</v>
      </c>
      <c r="G414" s="160" t="s">
        <v>231</v>
      </c>
      <c r="H414" s="160" t="s">
        <v>231</v>
      </c>
      <c r="I414" s="160" t="s">
        <v>231</v>
      </c>
      <c r="J414" s="160" t="s">
        <v>246</v>
      </c>
      <c r="K414" s="160" t="s">
        <v>238</v>
      </c>
    </row>
    <row r="415" spans="1:11" x14ac:dyDescent="0.3">
      <c r="A415" s="160" t="s">
        <v>1116</v>
      </c>
      <c r="B415" s="160" t="s">
        <v>1117</v>
      </c>
      <c r="C415" s="160" t="s">
        <v>358</v>
      </c>
      <c r="D415" s="160" t="s">
        <v>433</v>
      </c>
      <c r="E415" s="160" t="s">
        <v>234</v>
      </c>
      <c r="F415" s="160" t="s">
        <v>231</v>
      </c>
      <c r="G415" s="160" t="s">
        <v>231</v>
      </c>
      <c r="H415" s="160" t="s">
        <v>231</v>
      </c>
      <c r="I415" s="160" t="s">
        <v>231</v>
      </c>
      <c r="J415" s="160" t="s">
        <v>243</v>
      </c>
      <c r="K415" s="160" t="s">
        <v>238</v>
      </c>
    </row>
    <row r="416" spans="1:11" x14ac:dyDescent="0.3">
      <c r="A416" s="160" t="s">
        <v>1118</v>
      </c>
      <c r="B416" s="160" t="s">
        <v>1119</v>
      </c>
      <c r="C416" s="160" t="s">
        <v>358</v>
      </c>
      <c r="D416" s="160" t="s">
        <v>433</v>
      </c>
      <c r="E416" s="160" t="s">
        <v>234</v>
      </c>
      <c r="F416" s="160" t="s">
        <v>231</v>
      </c>
      <c r="G416" s="160" t="s">
        <v>231</v>
      </c>
      <c r="H416" s="160" t="s">
        <v>231</v>
      </c>
      <c r="I416" s="160" t="s">
        <v>231</v>
      </c>
      <c r="J416" s="160" t="s">
        <v>243</v>
      </c>
      <c r="K416" s="160" t="s">
        <v>238</v>
      </c>
    </row>
    <row r="417" spans="1:11" x14ac:dyDescent="0.3">
      <c r="A417" s="160" t="s">
        <v>1120</v>
      </c>
      <c r="B417" s="160" t="s">
        <v>1121</v>
      </c>
      <c r="C417" s="160" t="s">
        <v>358</v>
      </c>
      <c r="D417" s="160" t="s">
        <v>433</v>
      </c>
      <c r="E417" s="160" t="s">
        <v>234</v>
      </c>
      <c r="F417" s="160" t="s">
        <v>231</v>
      </c>
      <c r="G417" s="160" t="s">
        <v>231</v>
      </c>
      <c r="H417" s="160" t="s">
        <v>231</v>
      </c>
      <c r="I417" s="160" t="s">
        <v>231</v>
      </c>
      <c r="J417" s="160" t="s">
        <v>243</v>
      </c>
      <c r="K417" s="160" t="s">
        <v>238</v>
      </c>
    </row>
    <row r="418" spans="1:11" x14ac:dyDescent="0.3">
      <c r="A418" s="160" t="s">
        <v>1122</v>
      </c>
      <c r="B418" s="160" t="s">
        <v>1123</v>
      </c>
      <c r="C418" s="160" t="s">
        <v>358</v>
      </c>
      <c r="D418" s="160" t="s">
        <v>433</v>
      </c>
      <c r="E418" s="160" t="s">
        <v>234</v>
      </c>
      <c r="F418" s="160" t="s">
        <v>231</v>
      </c>
      <c r="G418" s="160" t="s">
        <v>231</v>
      </c>
      <c r="H418" s="160" t="s">
        <v>231</v>
      </c>
      <c r="I418" s="160" t="s">
        <v>231</v>
      </c>
      <c r="J418" s="160" t="s">
        <v>243</v>
      </c>
      <c r="K418" s="160" t="s">
        <v>238</v>
      </c>
    </row>
    <row r="419" spans="1:11" x14ac:dyDescent="0.3">
      <c r="A419" s="160" t="s">
        <v>1124</v>
      </c>
      <c r="B419" s="160" t="s">
        <v>1125</v>
      </c>
      <c r="C419" s="160" t="s">
        <v>358</v>
      </c>
      <c r="D419" s="160" t="s">
        <v>433</v>
      </c>
      <c r="E419" s="160" t="s">
        <v>234</v>
      </c>
      <c r="F419" s="160" t="s">
        <v>231</v>
      </c>
      <c r="G419" s="160" t="s">
        <v>231</v>
      </c>
      <c r="H419" s="160" t="s">
        <v>231</v>
      </c>
      <c r="I419" s="160" t="s">
        <v>231</v>
      </c>
      <c r="J419" s="160" t="s">
        <v>243</v>
      </c>
      <c r="K419" s="160" t="s">
        <v>344</v>
      </c>
    </row>
    <row r="420" spans="1:11" x14ac:dyDescent="0.3">
      <c r="A420" s="160" t="s">
        <v>1126</v>
      </c>
      <c r="B420" s="160" t="s">
        <v>1127</v>
      </c>
      <c r="C420" s="160" t="s">
        <v>358</v>
      </c>
      <c r="D420" s="160" t="s">
        <v>433</v>
      </c>
      <c r="E420" s="160" t="s">
        <v>234</v>
      </c>
      <c r="F420" s="160" t="s">
        <v>231</v>
      </c>
      <c r="G420" s="160" t="s">
        <v>231</v>
      </c>
      <c r="H420" s="160" t="s">
        <v>231</v>
      </c>
      <c r="I420" s="160" t="s">
        <v>231</v>
      </c>
      <c r="J420" s="160" t="s">
        <v>243</v>
      </c>
      <c r="K420" s="160" t="s">
        <v>344</v>
      </c>
    </row>
    <row r="421" spans="1:11" x14ac:dyDescent="0.3">
      <c r="A421" s="160" t="s">
        <v>1128</v>
      </c>
      <c r="B421" s="160" t="s">
        <v>1129</v>
      </c>
      <c r="C421" s="160" t="s">
        <v>358</v>
      </c>
      <c r="D421" s="160" t="s">
        <v>433</v>
      </c>
      <c r="E421" s="160" t="s">
        <v>234</v>
      </c>
      <c r="F421" s="160" t="s">
        <v>231</v>
      </c>
      <c r="G421" s="160" t="s">
        <v>231</v>
      </c>
      <c r="H421" s="160" t="s">
        <v>231</v>
      </c>
      <c r="I421" s="160" t="s">
        <v>231</v>
      </c>
      <c r="J421" s="160" t="s">
        <v>243</v>
      </c>
      <c r="K421" s="160" t="s">
        <v>238</v>
      </c>
    </row>
    <row r="422" spans="1:11" x14ac:dyDescent="0.3">
      <c r="A422" s="160" t="s">
        <v>1130</v>
      </c>
      <c r="B422" s="160" t="s">
        <v>1131</v>
      </c>
      <c r="C422" s="160" t="s">
        <v>358</v>
      </c>
      <c r="D422" s="160" t="s">
        <v>433</v>
      </c>
      <c r="E422" s="160" t="s">
        <v>234</v>
      </c>
      <c r="F422" s="160" t="s">
        <v>231</v>
      </c>
      <c r="G422" s="160" t="s">
        <v>231</v>
      </c>
      <c r="H422" s="160" t="s">
        <v>231</v>
      </c>
      <c r="I422" s="160" t="s">
        <v>231</v>
      </c>
      <c r="J422" s="160" t="s">
        <v>1132</v>
      </c>
      <c r="K422" s="160" t="s">
        <v>238</v>
      </c>
    </row>
    <row r="423" spans="1:11" x14ac:dyDescent="0.3">
      <c r="A423" s="160" t="s">
        <v>1133</v>
      </c>
      <c r="B423" s="160" t="s">
        <v>1134</v>
      </c>
      <c r="C423" s="160" t="s">
        <v>358</v>
      </c>
      <c r="D423" s="160" t="s">
        <v>433</v>
      </c>
      <c r="E423" s="160" t="s">
        <v>234</v>
      </c>
      <c r="F423" s="160" t="s">
        <v>231</v>
      </c>
      <c r="G423" s="160" t="s">
        <v>231</v>
      </c>
      <c r="H423" s="160" t="s">
        <v>231</v>
      </c>
      <c r="I423" s="160" t="s">
        <v>231</v>
      </c>
      <c r="J423" s="160" t="s">
        <v>343</v>
      </c>
      <c r="K423" s="160" t="s">
        <v>238</v>
      </c>
    </row>
    <row r="424" spans="1:11" x14ac:dyDescent="0.3">
      <c r="A424" s="160" t="s">
        <v>1135</v>
      </c>
      <c r="B424" s="160" t="s">
        <v>1136</v>
      </c>
      <c r="C424" s="160" t="s">
        <v>358</v>
      </c>
      <c r="D424" s="160" t="s">
        <v>433</v>
      </c>
      <c r="E424" s="160" t="s">
        <v>234</v>
      </c>
      <c r="F424" s="160" t="s">
        <v>231</v>
      </c>
      <c r="G424" s="160" t="s">
        <v>231</v>
      </c>
      <c r="H424" s="160" t="s">
        <v>231</v>
      </c>
      <c r="I424" s="160" t="s">
        <v>231</v>
      </c>
      <c r="J424" s="160" t="s">
        <v>243</v>
      </c>
      <c r="K424" s="160" t="s">
        <v>344</v>
      </c>
    </row>
    <row r="425" spans="1:11" x14ac:dyDescent="0.3">
      <c r="A425" s="160" t="s">
        <v>1137</v>
      </c>
      <c r="B425" s="160" t="s">
        <v>1138</v>
      </c>
      <c r="C425" s="160" t="s">
        <v>358</v>
      </c>
      <c r="D425" s="160" t="s">
        <v>433</v>
      </c>
      <c r="E425" s="160" t="s">
        <v>234</v>
      </c>
      <c r="F425" s="160" t="s">
        <v>231</v>
      </c>
      <c r="G425" s="160" t="s">
        <v>231</v>
      </c>
      <c r="H425" s="160" t="s">
        <v>231</v>
      </c>
      <c r="I425" s="160" t="s">
        <v>231</v>
      </c>
      <c r="J425" s="160" t="s">
        <v>243</v>
      </c>
      <c r="K425" s="160" t="s">
        <v>238</v>
      </c>
    </row>
    <row r="426" spans="1:11" x14ac:dyDescent="0.3">
      <c r="A426" s="160" t="s">
        <v>1139</v>
      </c>
      <c r="B426" s="160" t="s">
        <v>1140</v>
      </c>
      <c r="C426" s="160" t="s">
        <v>358</v>
      </c>
      <c r="D426" s="160" t="s">
        <v>433</v>
      </c>
      <c r="E426" s="160" t="s">
        <v>234</v>
      </c>
      <c r="F426" s="160" t="s">
        <v>231</v>
      </c>
      <c r="G426" s="160" t="s">
        <v>231</v>
      </c>
      <c r="H426" s="160" t="s">
        <v>231</v>
      </c>
      <c r="I426" s="160" t="s">
        <v>231</v>
      </c>
      <c r="J426" s="160" t="s">
        <v>237</v>
      </c>
      <c r="K426" s="160" t="s">
        <v>238</v>
      </c>
    </row>
    <row r="427" spans="1:11" x14ac:dyDescent="0.3">
      <c r="A427" s="160" t="s">
        <v>1141</v>
      </c>
      <c r="B427" s="160" t="s">
        <v>1142</v>
      </c>
      <c r="C427" s="160" t="s">
        <v>358</v>
      </c>
      <c r="D427" s="160" t="s">
        <v>433</v>
      </c>
      <c r="E427" s="160" t="s">
        <v>234</v>
      </c>
      <c r="F427" s="160" t="s">
        <v>231</v>
      </c>
      <c r="G427" s="160" t="s">
        <v>231</v>
      </c>
      <c r="H427" s="160" t="s">
        <v>231</v>
      </c>
      <c r="I427" s="160" t="s">
        <v>231</v>
      </c>
      <c r="J427" s="160" t="s">
        <v>243</v>
      </c>
      <c r="K427" s="160" t="s">
        <v>344</v>
      </c>
    </row>
    <row r="428" spans="1:11" x14ac:dyDescent="0.3">
      <c r="A428" s="160" t="s">
        <v>1143</v>
      </c>
      <c r="B428" s="160" t="s">
        <v>1144</v>
      </c>
      <c r="C428" s="160" t="s">
        <v>358</v>
      </c>
      <c r="D428" s="160" t="s">
        <v>433</v>
      </c>
      <c r="E428" s="160" t="s">
        <v>234</v>
      </c>
      <c r="F428" s="160" t="s">
        <v>231</v>
      </c>
      <c r="G428" s="160" t="s">
        <v>231</v>
      </c>
      <c r="H428" s="160" t="s">
        <v>231</v>
      </c>
      <c r="I428" s="160" t="s">
        <v>231</v>
      </c>
      <c r="J428" s="160" t="s">
        <v>243</v>
      </c>
      <c r="K428" s="160" t="s">
        <v>238</v>
      </c>
    </row>
    <row r="429" spans="1:11" x14ac:dyDescent="0.3">
      <c r="A429" s="160" t="s">
        <v>1145</v>
      </c>
      <c r="B429" s="160" t="s">
        <v>1146</v>
      </c>
      <c r="C429" s="160" t="s">
        <v>358</v>
      </c>
      <c r="D429" s="160" t="s">
        <v>433</v>
      </c>
      <c r="E429" s="160" t="s">
        <v>234</v>
      </c>
      <c r="F429" s="160" t="s">
        <v>231</v>
      </c>
      <c r="G429" s="160" t="s">
        <v>231</v>
      </c>
      <c r="H429" s="160" t="s">
        <v>231</v>
      </c>
      <c r="I429" s="160" t="s">
        <v>231</v>
      </c>
      <c r="J429" s="160" t="s">
        <v>243</v>
      </c>
      <c r="K429" s="160" t="s">
        <v>238</v>
      </c>
    </row>
    <row r="430" spans="1:11" x14ac:dyDescent="0.3">
      <c r="A430" s="160" t="s">
        <v>1147</v>
      </c>
      <c r="B430" s="160" t="s">
        <v>1148</v>
      </c>
      <c r="C430" s="160" t="s">
        <v>358</v>
      </c>
      <c r="D430" s="160" t="s">
        <v>433</v>
      </c>
      <c r="E430" s="160" t="s">
        <v>234</v>
      </c>
      <c r="F430" s="160" t="s">
        <v>231</v>
      </c>
      <c r="G430" s="160" t="s">
        <v>231</v>
      </c>
      <c r="H430" s="160" t="s">
        <v>231</v>
      </c>
      <c r="I430" s="160" t="s">
        <v>231</v>
      </c>
      <c r="J430" s="160" t="s">
        <v>243</v>
      </c>
      <c r="K430" s="160" t="s">
        <v>238</v>
      </c>
    </row>
    <row r="431" spans="1:11" x14ac:dyDescent="0.3">
      <c r="A431" s="160" t="s">
        <v>1149</v>
      </c>
      <c r="B431" s="160" t="s">
        <v>1150</v>
      </c>
      <c r="C431" s="160" t="s">
        <v>358</v>
      </c>
      <c r="D431" s="160" t="s">
        <v>433</v>
      </c>
      <c r="E431" s="160" t="s">
        <v>234</v>
      </c>
      <c r="F431" s="160" t="s">
        <v>231</v>
      </c>
      <c r="G431" s="160" t="s">
        <v>231</v>
      </c>
      <c r="H431" s="160" t="s">
        <v>231</v>
      </c>
      <c r="I431" s="160" t="s">
        <v>231</v>
      </c>
      <c r="J431" s="160" t="s">
        <v>237</v>
      </c>
      <c r="K431" s="160" t="s">
        <v>238</v>
      </c>
    </row>
    <row r="432" spans="1:11" x14ac:dyDescent="0.3">
      <c r="A432" s="160" t="s">
        <v>1151</v>
      </c>
      <c r="B432" s="160" t="s">
        <v>1152</v>
      </c>
      <c r="C432" s="160" t="s">
        <v>358</v>
      </c>
      <c r="D432" s="160" t="s">
        <v>433</v>
      </c>
      <c r="E432" s="160" t="s">
        <v>234</v>
      </c>
      <c r="F432" s="160" t="s">
        <v>231</v>
      </c>
      <c r="G432" s="160" t="s">
        <v>231</v>
      </c>
      <c r="H432" s="160" t="s">
        <v>231</v>
      </c>
      <c r="I432" s="160" t="s">
        <v>231</v>
      </c>
      <c r="J432" s="160" t="s">
        <v>1153</v>
      </c>
      <c r="K432" s="160" t="s">
        <v>238</v>
      </c>
    </row>
    <row r="433" spans="1:11" x14ac:dyDescent="0.3">
      <c r="A433" s="160" t="s">
        <v>1154</v>
      </c>
      <c r="B433" s="160" t="s">
        <v>1155</v>
      </c>
      <c r="C433" s="160" t="s">
        <v>358</v>
      </c>
      <c r="D433" s="160" t="s">
        <v>433</v>
      </c>
      <c r="E433" s="160" t="s">
        <v>234</v>
      </c>
      <c r="F433" s="160" t="s">
        <v>231</v>
      </c>
      <c r="G433" s="160" t="s">
        <v>231</v>
      </c>
      <c r="H433" s="160" t="s">
        <v>231</v>
      </c>
      <c r="I433" s="160" t="s">
        <v>231</v>
      </c>
      <c r="J433" s="160" t="s">
        <v>253</v>
      </c>
      <c r="K433" s="160" t="s">
        <v>238</v>
      </c>
    </row>
    <row r="434" spans="1:11" x14ac:dyDescent="0.3">
      <c r="A434" s="160" t="s">
        <v>1156</v>
      </c>
      <c r="B434" s="160" t="s">
        <v>1157</v>
      </c>
      <c r="C434" s="160" t="s">
        <v>358</v>
      </c>
      <c r="D434" s="160" t="s">
        <v>433</v>
      </c>
      <c r="E434" s="160" t="s">
        <v>234</v>
      </c>
      <c r="F434" s="160" t="s">
        <v>231</v>
      </c>
      <c r="G434" s="160" t="s">
        <v>231</v>
      </c>
      <c r="H434" s="160" t="s">
        <v>231</v>
      </c>
      <c r="I434" s="160" t="s">
        <v>231</v>
      </c>
      <c r="J434" s="160" t="s">
        <v>243</v>
      </c>
      <c r="K434" s="160" t="s">
        <v>238</v>
      </c>
    </row>
    <row r="435" spans="1:11" x14ac:dyDescent="0.3">
      <c r="A435" s="160" t="s">
        <v>1158</v>
      </c>
      <c r="B435" s="160" t="s">
        <v>1159</v>
      </c>
      <c r="C435" s="160" t="s">
        <v>358</v>
      </c>
      <c r="D435" s="160" t="s">
        <v>433</v>
      </c>
      <c r="E435" s="160" t="s">
        <v>234</v>
      </c>
      <c r="F435" s="160" t="s">
        <v>231</v>
      </c>
      <c r="G435" s="160" t="s">
        <v>231</v>
      </c>
      <c r="H435" s="160" t="s">
        <v>231</v>
      </c>
      <c r="I435" s="160" t="s">
        <v>231</v>
      </c>
      <c r="J435" s="160" t="s">
        <v>343</v>
      </c>
      <c r="K435" s="160" t="s">
        <v>238</v>
      </c>
    </row>
    <row r="436" spans="1:11" x14ac:dyDescent="0.3">
      <c r="A436" s="160" t="s">
        <v>1160</v>
      </c>
      <c r="B436" s="160" t="s">
        <v>1161</v>
      </c>
      <c r="C436" s="160" t="s">
        <v>358</v>
      </c>
      <c r="D436" s="160" t="s">
        <v>433</v>
      </c>
      <c r="E436" s="160" t="s">
        <v>234</v>
      </c>
      <c r="F436" s="160" t="s">
        <v>231</v>
      </c>
      <c r="G436" s="160" t="s">
        <v>231</v>
      </c>
      <c r="H436" s="160" t="s">
        <v>231</v>
      </c>
      <c r="I436" s="160" t="s">
        <v>231</v>
      </c>
      <c r="J436" s="160" t="s">
        <v>343</v>
      </c>
      <c r="K436" s="160" t="s">
        <v>238</v>
      </c>
    </row>
    <row r="437" spans="1:11" x14ac:dyDescent="0.3">
      <c r="A437" s="160" t="s">
        <v>1162</v>
      </c>
      <c r="B437" s="160" t="s">
        <v>1163</v>
      </c>
      <c r="C437" s="160" t="s">
        <v>358</v>
      </c>
      <c r="D437" s="160" t="s">
        <v>433</v>
      </c>
      <c r="E437" s="160" t="s">
        <v>234</v>
      </c>
      <c r="F437" s="160" t="s">
        <v>231</v>
      </c>
      <c r="G437" s="160" t="s">
        <v>231</v>
      </c>
      <c r="H437" s="160" t="s">
        <v>231</v>
      </c>
      <c r="I437" s="160" t="s">
        <v>231</v>
      </c>
      <c r="J437" s="160" t="s">
        <v>343</v>
      </c>
      <c r="K437" s="160" t="s">
        <v>238</v>
      </c>
    </row>
    <row r="438" spans="1:11" x14ac:dyDescent="0.3">
      <c r="A438" s="160" t="s">
        <v>1164</v>
      </c>
      <c r="B438" s="160" t="s">
        <v>1165</v>
      </c>
      <c r="C438" s="160" t="s">
        <v>358</v>
      </c>
      <c r="D438" s="160" t="s">
        <v>433</v>
      </c>
      <c r="E438" s="160" t="s">
        <v>234</v>
      </c>
      <c r="F438" s="160" t="s">
        <v>231</v>
      </c>
      <c r="G438" s="160" t="s">
        <v>231</v>
      </c>
      <c r="H438" s="160" t="s">
        <v>231</v>
      </c>
      <c r="I438" s="160" t="s">
        <v>231</v>
      </c>
      <c r="J438" s="160" t="s">
        <v>320</v>
      </c>
      <c r="K438" s="160" t="s">
        <v>238</v>
      </c>
    </row>
    <row r="439" spans="1:11" x14ac:dyDescent="0.3">
      <c r="A439" s="160" t="s">
        <v>1166</v>
      </c>
      <c r="B439" s="160" t="s">
        <v>1167</v>
      </c>
      <c r="C439" s="160" t="s">
        <v>358</v>
      </c>
      <c r="D439" s="160" t="s">
        <v>433</v>
      </c>
      <c r="E439" s="160" t="s">
        <v>234</v>
      </c>
      <c r="F439" s="160" t="s">
        <v>231</v>
      </c>
      <c r="G439" s="160" t="s">
        <v>231</v>
      </c>
      <c r="H439" s="160" t="s">
        <v>231</v>
      </c>
      <c r="I439" s="160" t="s">
        <v>231</v>
      </c>
      <c r="J439" s="160" t="s">
        <v>243</v>
      </c>
      <c r="K439" s="160" t="s">
        <v>238</v>
      </c>
    </row>
    <row r="440" spans="1:11" x14ac:dyDescent="0.3">
      <c r="A440" s="160" t="s">
        <v>1168</v>
      </c>
      <c r="B440" s="160" t="s">
        <v>1169</v>
      </c>
      <c r="C440" s="160" t="s">
        <v>358</v>
      </c>
      <c r="D440" s="160" t="s">
        <v>433</v>
      </c>
      <c r="E440" s="160" t="s">
        <v>234</v>
      </c>
      <c r="F440" s="160" t="s">
        <v>231</v>
      </c>
      <c r="G440" s="160" t="s">
        <v>231</v>
      </c>
      <c r="H440" s="160" t="s">
        <v>231</v>
      </c>
      <c r="I440" s="160" t="s">
        <v>231</v>
      </c>
      <c r="J440" s="160" t="s">
        <v>243</v>
      </c>
      <c r="K440" s="160" t="s">
        <v>238</v>
      </c>
    </row>
    <row r="441" spans="1:11" x14ac:dyDescent="0.3">
      <c r="A441" s="160" t="s">
        <v>1170</v>
      </c>
      <c r="B441" s="160" t="s">
        <v>1171</v>
      </c>
      <c r="C441" s="160" t="s">
        <v>358</v>
      </c>
      <c r="D441" s="160" t="s">
        <v>433</v>
      </c>
      <c r="E441" s="160" t="s">
        <v>234</v>
      </c>
      <c r="F441" s="160" t="s">
        <v>231</v>
      </c>
      <c r="G441" s="160" t="s">
        <v>231</v>
      </c>
      <c r="H441" s="160" t="s">
        <v>231</v>
      </c>
      <c r="I441" s="160" t="s">
        <v>231</v>
      </c>
      <c r="J441" s="160" t="s">
        <v>243</v>
      </c>
      <c r="K441" s="160" t="s">
        <v>238</v>
      </c>
    </row>
    <row r="442" spans="1:11" x14ac:dyDescent="0.3">
      <c r="A442" s="160" t="s">
        <v>1172</v>
      </c>
      <c r="B442" s="160" t="s">
        <v>1173</v>
      </c>
      <c r="C442" s="160" t="s">
        <v>358</v>
      </c>
      <c r="D442" s="160" t="s">
        <v>433</v>
      </c>
      <c r="E442" s="160" t="s">
        <v>234</v>
      </c>
      <c r="F442" s="160" t="s">
        <v>231</v>
      </c>
      <c r="G442" s="160" t="s">
        <v>231</v>
      </c>
      <c r="H442" s="160" t="s">
        <v>231</v>
      </c>
      <c r="I442" s="160" t="s">
        <v>231</v>
      </c>
      <c r="J442" s="160" t="s">
        <v>243</v>
      </c>
      <c r="K442" s="160" t="s">
        <v>238</v>
      </c>
    </row>
    <row r="443" spans="1:11" x14ac:dyDescent="0.3">
      <c r="A443" s="160" t="s">
        <v>1174</v>
      </c>
      <c r="B443" s="160" t="s">
        <v>1175</v>
      </c>
      <c r="C443" s="160" t="s">
        <v>358</v>
      </c>
      <c r="D443" s="160" t="s">
        <v>433</v>
      </c>
      <c r="E443" s="160" t="s">
        <v>234</v>
      </c>
      <c r="F443" s="160" t="s">
        <v>231</v>
      </c>
      <c r="G443" s="160" t="s">
        <v>231</v>
      </c>
      <c r="H443" s="160" t="s">
        <v>231</v>
      </c>
      <c r="I443" s="160" t="s">
        <v>231</v>
      </c>
      <c r="J443" s="160" t="s">
        <v>243</v>
      </c>
      <c r="K443" s="160" t="s">
        <v>238</v>
      </c>
    </row>
    <row r="444" spans="1:11" x14ac:dyDescent="0.3">
      <c r="A444" s="160" t="s">
        <v>1176</v>
      </c>
      <c r="B444" s="160" t="s">
        <v>1177</v>
      </c>
      <c r="C444" s="160" t="s">
        <v>358</v>
      </c>
      <c r="D444" s="160" t="s">
        <v>433</v>
      </c>
      <c r="E444" s="160" t="s">
        <v>234</v>
      </c>
      <c r="F444" s="160" t="s">
        <v>231</v>
      </c>
      <c r="G444" s="160" t="s">
        <v>231</v>
      </c>
      <c r="H444" s="160" t="s">
        <v>231</v>
      </c>
      <c r="I444" s="160" t="s">
        <v>231</v>
      </c>
      <c r="J444" s="160" t="s">
        <v>243</v>
      </c>
      <c r="K444" s="160" t="s">
        <v>238</v>
      </c>
    </row>
    <row r="445" spans="1:11" x14ac:dyDescent="0.3">
      <c r="A445" s="160" t="s">
        <v>1178</v>
      </c>
      <c r="B445" s="160" t="s">
        <v>1179</v>
      </c>
      <c r="C445" s="160" t="s">
        <v>358</v>
      </c>
      <c r="D445" s="160" t="s">
        <v>433</v>
      </c>
      <c r="E445" s="160" t="s">
        <v>234</v>
      </c>
      <c r="F445" s="160" t="s">
        <v>231</v>
      </c>
      <c r="G445" s="160" t="s">
        <v>231</v>
      </c>
      <c r="H445" s="160" t="s">
        <v>231</v>
      </c>
      <c r="I445" s="160" t="s">
        <v>231</v>
      </c>
      <c r="J445" s="160" t="s">
        <v>243</v>
      </c>
      <c r="K445" s="160" t="s">
        <v>238</v>
      </c>
    </row>
    <row r="446" spans="1:11" x14ac:dyDescent="0.3">
      <c r="A446" s="160" t="s">
        <v>1180</v>
      </c>
      <c r="B446" s="160" t="s">
        <v>1181</v>
      </c>
      <c r="C446" s="160" t="s">
        <v>358</v>
      </c>
      <c r="D446" s="160" t="s">
        <v>433</v>
      </c>
      <c r="E446" s="160" t="s">
        <v>234</v>
      </c>
      <c r="F446" s="160" t="s">
        <v>231</v>
      </c>
      <c r="G446" s="160" t="s">
        <v>231</v>
      </c>
      <c r="H446" s="160" t="s">
        <v>231</v>
      </c>
      <c r="I446" s="160" t="s">
        <v>231</v>
      </c>
      <c r="J446" s="160" t="s">
        <v>343</v>
      </c>
      <c r="K446" s="160" t="s">
        <v>238</v>
      </c>
    </row>
    <row r="447" spans="1:11" x14ac:dyDescent="0.3">
      <c r="A447" s="160" t="s">
        <v>1182</v>
      </c>
      <c r="B447" s="160" t="s">
        <v>1183</v>
      </c>
      <c r="C447" s="160" t="s">
        <v>358</v>
      </c>
      <c r="D447" s="160" t="s">
        <v>433</v>
      </c>
      <c r="E447" s="160" t="s">
        <v>234</v>
      </c>
      <c r="F447" s="160" t="s">
        <v>231</v>
      </c>
      <c r="G447" s="160" t="s">
        <v>231</v>
      </c>
      <c r="H447" s="160" t="s">
        <v>231</v>
      </c>
      <c r="I447" s="160" t="s">
        <v>231</v>
      </c>
      <c r="J447" s="160" t="s">
        <v>253</v>
      </c>
      <c r="K447" s="160" t="s">
        <v>238</v>
      </c>
    </row>
    <row r="448" spans="1:11" x14ac:dyDescent="0.3">
      <c r="A448" s="160" t="s">
        <v>1184</v>
      </c>
      <c r="B448" s="160" t="s">
        <v>1185</v>
      </c>
      <c r="C448" s="160" t="s">
        <v>358</v>
      </c>
      <c r="D448" s="160" t="s">
        <v>433</v>
      </c>
      <c r="E448" s="160" t="s">
        <v>234</v>
      </c>
      <c r="F448" s="160" t="s">
        <v>231</v>
      </c>
      <c r="G448" s="160" t="s">
        <v>231</v>
      </c>
      <c r="H448" s="160" t="s">
        <v>231</v>
      </c>
      <c r="I448" s="160" t="s">
        <v>231</v>
      </c>
      <c r="J448" s="160" t="s">
        <v>243</v>
      </c>
      <c r="K448" s="160" t="s">
        <v>238</v>
      </c>
    </row>
    <row r="449" spans="1:11" x14ac:dyDescent="0.3">
      <c r="A449" s="160" t="s">
        <v>1186</v>
      </c>
      <c r="B449" s="160" t="s">
        <v>1187</v>
      </c>
      <c r="C449" s="160" t="s">
        <v>358</v>
      </c>
      <c r="D449" s="160" t="s">
        <v>433</v>
      </c>
      <c r="E449" s="160" t="s">
        <v>234</v>
      </c>
      <c r="F449" s="160" t="s">
        <v>231</v>
      </c>
      <c r="G449" s="160" t="s">
        <v>231</v>
      </c>
      <c r="H449" s="160" t="s">
        <v>231</v>
      </c>
      <c r="I449" s="160" t="s">
        <v>231</v>
      </c>
      <c r="J449" s="160" t="s">
        <v>243</v>
      </c>
      <c r="K449" s="160" t="s">
        <v>238</v>
      </c>
    </row>
    <row r="450" spans="1:11" x14ac:dyDescent="0.3">
      <c r="A450" s="160" t="s">
        <v>1188</v>
      </c>
      <c r="B450" s="160" t="s">
        <v>1189</v>
      </c>
      <c r="C450" s="160" t="s">
        <v>358</v>
      </c>
      <c r="D450" s="160" t="s">
        <v>433</v>
      </c>
      <c r="E450" s="160" t="s">
        <v>234</v>
      </c>
      <c r="F450" s="160" t="s">
        <v>231</v>
      </c>
      <c r="G450" s="160" t="s">
        <v>231</v>
      </c>
      <c r="H450" s="160" t="s">
        <v>231</v>
      </c>
      <c r="I450" s="160" t="s">
        <v>231</v>
      </c>
      <c r="J450" s="160" t="s">
        <v>243</v>
      </c>
      <c r="K450" s="160" t="s">
        <v>238</v>
      </c>
    </row>
    <row r="451" spans="1:11" x14ac:dyDescent="0.3">
      <c r="A451" s="160" t="s">
        <v>1190</v>
      </c>
      <c r="B451" s="160" t="s">
        <v>1191</v>
      </c>
      <c r="C451" s="160" t="s">
        <v>358</v>
      </c>
      <c r="D451" s="160" t="s">
        <v>433</v>
      </c>
      <c r="E451" s="160" t="s">
        <v>234</v>
      </c>
      <c r="F451" s="160" t="s">
        <v>231</v>
      </c>
      <c r="G451" s="160" t="s">
        <v>231</v>
      </c>
      <c r="H451" s="160" t="s">
        <v>231</v>
      </c>
      <c r="I451" s="160" t="s">
        <v>231</v>
      </c>
      <c r="J451" s="160" t="s">
        <v>243</v>
      </c>
      <c r="K451" s="160" t="s">
        <v>238</v>
      </c>
    </row>
    <row r="452" spans="1:11" x14ac:dyDescent="0.3">
      <c r="A452" s="160" t="s">
        <v>1192</v>
      </c>
      <c r="B452" s="160" t="s">
        <v>1193</v>
      </c>
      <c r="C452" s="160" t="s">
        <v>358</v>
      </c>
      <c r="D452" s="160" t="s">
        <v>433</v>
      </c>
      <c r="E452" s="160" t="s">
        <v>234</v>
      </c>
      <c r="F452" s="160" t="s">
        <v>231</v>
      </c>
      <c r="G452" s="160" t="s">
        <v>231</v>
      </c>
      <c r="H452" s="160" t="s">
        <v>231</v>
      </c>
      <c r="I452" s="160" t="s">
        <v>231</v>
      </c>
      <c r="J452" s="160" t="s">
        <v>243</v>
      </c>
      <c r="K452" s="160" t="s">
        <v>238</v>
      </c>
    </row>
    <row r="453" spans="1:11" x14ac:dyDescent="0.3">
      <c r="A453" s="160" t="s">
        <v>1194</v>
      </c>
      <c r="B453" s="160" t="s">
        <v>1195</v>
      </c>
      <c r="C453" s="160" t="s">
        <v>358</v>
      </c>
      <c r="D453" s="160" t="s">
        <v>433</v>
      </c>
      <c r="E453" s="160" t="s">
        <v>234</v>
      </c>
      <c r="F453" s="160" t="s">
        <v>231</v>
      </c>
      <c r="G453" s="160" t="s">
        <v>231</v>
      </c>
      <c r="H453" s="160" t="s">
        <v>231</v>
      </c>
      <c r="I453" s="160" t="s">
        <v>231</v>
      </c>
      <c r="J453" s="160" t="s">
        <v>243</v>
      </c>
      <c r="K453" s="160" t="s">
        <v>238</v>
      </c>
    </row>
    <row r="454" spans="1:11" x14ac:dyDescent="0.3">
      <c r="A454" s="160" t="s">
        <v>1196</v>
      </c>
      <c r="B454" s="160" t="s">
        <v>1197</v>
      </c>
      <c r="C454" s="160" t="s">
        <v>358</v>
      </c>
      <c r="D454" s="160" t="s">
        <v>433</v>
      </c>
      <c r="E454" s="160" t="s">
        <v>234</v>
      </c>
      <c r="F454" s="160" t="s">
        <v>231</v>
      </c>
      <c r="G454" s="160" t="s">
        <v>231</v>
      </c>
      <c r="H454" s="160" t="s">
        <v>231</v>
      </c>
      <c r="I454" s="160" t="s">
        <v>231</v>
      </c>
      <c r="J454" s="160" t="s">
        <v>243</v>
      </c>
      <c r="K454" s="160" t="s">
        <v>238</v>
      </c>
    </row>
    <row r="455" spans="1:11" x14ac:dyDescent="0.3">
      <c r="A455" s="160" t="s">
        <v>1198</v>
      </c>
      <c r="B455" s="160" t="s">
        <v>1199</v>
      </c>
      <c r="C455" s="160" t="s">
        <v>358</v>
      </c>
      <c r="D455" s="160" t="s">
        <v>433</v>
      </c>
      <c r="E455" s="160" t="s">
        <v>234</v>
      </c>
      <c r="F455" s="160" t="s">
        <v>231</v>
      </c>
      <c r="G455" s="160" t="s">
        <v>231</v>
      </c>
      <c r="H455" s="160" t="s">
        <v>231</v>
      </c>
      <c r="I455" s="160" t="s">
        <v>231</v>
      </c>
      <c r="J455" s="160" t="s">
        <v>253</v>
      </c>
      <c r="K455" s="160" t="s">
        <v>238</v>
      </c>
    </row>
    <row r="456" spans="1:11" x14ac:dyDescent="0.3">
      <c r="A456" s="160" t="s">
        <v>1200</v>
      </c>
      <c r="B456" s="160" t="s">
        <v>1201</v>
      </c>
      <c r="C456" s="160" t="s">
        <v>358</v>
      </c>
      <c r="D456" s="160" t="s">
        <v>433</v>
      </c>
      <c r="E456" s="160" t="s">
        <v>234</v>
      </c>
      <c r="F456" s="160" t="s">
        <v>231</v>
      </c>
      <c r="G456" s="160" t="s">
        <v>231</v>
      </c>
      <c r="H456" s="160" t="s">
        <v>231</v>
      </c>
      <c r="I456" s="160" t="s">
        <v>231</v>
      </c>
      <c r="J456" s="160" t="s">
        <v>253</v>
      </c>
      <c r="K456" s="160" t="s">
        <v>238</v>
      </c>
    </row>
    <row r="457" spans="1:11" x14ac:dyDescent="0.3">
      <c r="A457" s="160" t="s">
        <v>1202</v>
      </c>
      <c r="B457" s="160" t="s">
        <v>1203</v>
      </c>
      <c r="C457" s="160" t="s">
        <v>358</v>
      </c>
      <c r="D457" s="160" t="s">
        <v>433</v>
      </c>
      <c r="E457" s="160" t="s">
        <v>234</v>
      </c>
      <c r="F457" s="160" t="s">
        <v>231</v>
      </c>
      <c r="G457" s="160" t="s">
        <v>231</v>
      </c>
      <c r="H457" s="160" t="s">
        <v>231</v>
      </c>
      <c r="I457" s="160" t="s">
        <v>231</v>
      </c>
      <c r="J457" s="160" t="s">
        <v>253</v>
      </c>
      <c r="K457" s="160" t="s">
        <v>238</v>
      </c>
    </row>
    <row r="458" spans="1:11" x14ac:dyDescent="0.3">
      <c r="A458" s="160" t="s">
        <v>1204</v>
      </c>
      <c r="B458" s="160" t="s">
        <v>1205</v>
      </c>
      <c r="C458" s="160" t="s">
        <v>358</v>
      </c>
      <c r="D458" s="160" t="s">
        <v>433</v>
      </c>
      <c r="E458" s="160" t="s">
        <v>234</v>
      </c>
      <c r="F458" s="160" t="s">
        <v>231</v>
      </c>
      <c r="G458" s="160" t="s">
        <v>231</v>
      </c>
      <c r="H458" s="160" t="s">
        <v>231</v>
      </c>
      <c r="I458" s="160" t="s">
        <v>231</v>
      </c>
      <c r="J458" s="160" t="s">
        <v>243</v>
      </c>
      <c r="K458" s="160" t="s">
        <v>238</v>
      </c>
    </row>
    <row r="459" spans="1:11" x14ac:dyDescent="0.3">
      <c r="A459" s="160" t="s">
        <v>1206</v>
      </c>
      <c r="B459" s="160" t="s">
        <v>1207</v>
      </c>
      <c r="C459" s="160" t="s">
        <v>358</v>
      </c>
      <c r="D459" s="160" t="s">
        <v>433</v>
      </c>
      <c r="E459" s="160" t="s">
        <v>234</v>
      </c>
      <c r="F459" s="160" t="s">
        <v>231</v>
      </c>
      <c r="G459" s="160" t="s">
        <v>231</v>
      </c>
      <c r="H459" s="160" t="s">
        <v>231</v>
      </c>
      <c r="I459" s="160" t="s">
        <v>231</v>
      </c>
      <c r="J459" s="160" t="s">
        <v>253</v>
      </c>
      <c r="K459" s="160" t="s">
        <v>238</v>
      </c>
    </row>
    <row r="460" spans="1:11" x14ac:dyDescent="0.3">
      <c r="A460" s="160" t="s">
        <v>1208</v>
      </c>
      <c r="B460" s="160" t="s">
        <v>1209</v>
      </c>
      <c r="C460" s="160" t="s">
        <v>358</v>
      </c>
      <c r="D460" s="160" t="s">
        <v>433</v>
      </c>
      <c r="E460" s="160" t="s">
        <v>234</v>
      </c>
      <c r="F460" s="160" t="s">
        <v>231</v>
      </c>
      <c r="G460" s="160" t="s">
        <v>231</v>
      </c>
      <c r="H460" s="160" t="s">
        <v>231</v>
      </c>
      <c r="I460" s="160" t="s">
        <v>231</v>
      </c>
      <c r="J460" s="160" t="s">
        <v>243</v>
      </c>
      <c r="K460" s="160" t="s">
        <v>238</v>
      </c>
    </row>
    <row r="461" spans="1:11" x14ac:dyDescent="0.3">
      <c r="A461" s="160" t="s">
        <v>1210</v>
      </c>
      <c r="B461" s="160" t="s">
        <v>1211</v>
      </c>
      <c r="C461" s="160" t="s">
        <v>358</v>
      </c>
      <c r="D461" s="160" t="s">
        <v>433</v>
      </c>
      <c r="E461" s="160" t="s">
        <v>234</v>
      </c>
      <c r="F461" s="160" t="s">
        <v>231</v>
      </c>
      <c r="G461" s="160" t="s">
        <v>231</v>
      </c>
      <c r="H461" s="160" t="s">
        <v>231</v>
      </c>
      <c r="I461" s="160" t="s">
        <v>231</v>
      </c>
      <c r="J461" s="160" t="s">
        <v>343</v>
      </c>
      <c r="K461" s="160" t="s">
        <v>238</v>
      </c>
    </row>
    <row r="462" spans="1:11" x14ac:dyDescent="0.3">
      <c r="A462" s="160" t="s">
        <v>1212</v>
      </c>
      <c r="B462" s="160" t="s">
        <v>1213</v>
      </c>
      <c r="C462" s="160" t="s">
        <v>358</v>
      </c>
      <c r="D462" s="160" t="s">
        <v>433</v>
      </c>
      <c r="E462" s="160" t="s">
        <v>234</v>
      </c>
      <c r="F462" s="160" t="s">
        <v>231</v>
      </c>
      <c r="G462" s="160" t="s">
        <v>231</v>
      </c>
      <c r="H462" s="160" t="s">
        <v>231</v>
      </c>
      <c r="I462" s="160" t="s">
        <v>231</v>
      </c>
      <c r="J462" s="160" t="s">
        <v>428</v>
      </c>
      <c r="K462" s="160" t="s">
        <v>344</v>
      </c>
    </row>
    <row r="463" spans="1:11" x14ac:dyDescent="0.3">
      <c r="A463" s="160" t="s">
        <v>1214</v>
      </c>
      <c r="B463" s="160" t="s">
        <v>1215</v>
      </c>
      <c r="C463" s="160" t="s">
        <v>358</v>
      </c>
      <c r="D463" s="160" t="s">
        <v>433</v>
      </c>
      <c r="E463" s="160" t="s">
        <v>234</v>
      </c>
      <c r="F463" s="160" t="s">
        <v>231</v>
      </c>
      <c r="G463" s="160" t="s">
        <v>231</v>
      </c>
      <c r="H463" s="160" t="s">
        <v>231</v>
      </c>
      <c r="I463" s="160" t="s">
        <v>231</v>
      </c>
      <c r="J463" s="160" t="s">
        <v>243</v>
      </c>
      <c r="K463" s="160" t="s">
        <v>344</v>
      </c>
    </row>
    <row r="464" spans="1:11" x14ac:dyDescent="0.3">
      <c r="A464" s="160" t="s">
        <v>1216</v>
      </c>
      <c r="B464" s="160" t="s">
        <v>1217</v>
      </c>
      <c r="C464" s="160" t="s">
        <v>358</v>
      </c>
      <c r="D464" s="160" t="s">
        <v>433</v>
      </c>
      <c r="E464" s="160" t="s">
        <v>234</v>
      </c>
      <c r="F464" s="160" t="s">
        <v>231</v>
      </c>
      <c r="G464" s="160" t="s">
        <v>231</v>
      </c>
      <c r="H464" s="160" t="s">
        <v>231</v>
      </c>
      <c r="I464" s="160" t="s">
        <v>231</v>
      </c>
      <c r="J464" s="160" t="s">
        <v>243</v>
      </c>
      <c r="K464" s="160" t="s">
        <v>238</v>
      </c>
    </row>
    <row r="465" spans="1:11" x14ac:dyDescent="0.3">
      <c r="A465" s="160" t="s">
        <v>1218</v>
      </c>
      <c r="B465" s="160" t="s">
        <v>1219</v>
      </c>
      <c r="C465" s="160" t="s">
        <v>358</v>
      </c>
      <c r="D465" s="160" t="s">
        <v>433</v>
      </c>
      <c r="E465" s="160" t="s">
        <v>234</v>
      </c>
      <c r="F465" s="160" t="s">
        <v>231</v>
      </c>
      <c r="G465" s="160" t="s">
        <v>231</v>
      </c>
      <c r="H465" s="160" t="s">
        <v>231</v>
      </c>
      <c r="I465" s="160" t="s">
        <v>231</v>
      </c>
      <c r="J465" s="160" t="s">
        <v>343</v>
      </c>
      <c r="K465" s="160" t="s">
        <v>238</v>
      </c>
    </row>
    <row r="466" spans="1:11" x14ac:dyDescent="0.3">
      <c r="A466" s="160" t="s">
        <v>1220</v>
      </c>
      <c r="B466" s="160" t="s">
        <v>1221</v>
      </c>
      <c r="C466" s="160" t="s">
        <v>358</v>
      </c>
      <c r="D466" s="160" t="s">
        <v>433</v>
      </c>
      <c r="E466" s="160" t="s">
        <v>234</v>
      </c>
      <c r="F466" s="160" t="s">
        <v>231</v>
      </c>
      <c r="G466" s="160" t="s">
        <v>231</v>
      </c>
      <c r="H466" s="160" t="s">
        <v>231</v>
      </c>
      <c r="I466" s="160" t="s">
        <v>231</v>
      </c>
      <c r="J466" s="160" t="s">
        <v>343</v>
      </c>
      <c r="K466" s="160" t="s">
        <v>238</v>
      </c>
    </row>
    <row r="467" spans="1:11" x14ac:dyDescent="0.3">
      <c r="A467" s="160" t="s">
        <v>1222</v>
      </c>
      <c r="B467" s="160" t="s">
        <v>1223</v>
      </c>
      <c r="C467" s="160" t="s">
        <v>335</v>
      </c>
      <c r="D467" s="160" t="s">
        <v>336</v>
      </c>
      <c r="E467" s="160" t="s">
        <v>234</v>
      </c>
      <c r="F467" s="160" t="s">
        <v>231</v>
      </c>
      <c r="G467" s="160" t="s">
        <v>231</v>
      </c>
      <c r="H467" s="160" t="s">
        <v>231</v>
      </c>
      <c r="I467" s="160" t="s">
        <v>231</v>
      </c>
      <c r="J467" s="160" t="s">
        <v>526</v>
      </c>
      <c r="K467" s="160" t="s">
        <v>238</v>
      </c>
    </row>
    <row r="468" spans="1:11" x14ac:dyDescent="0.3">
      <c r="A468" s="160" t="s">
        <v>1224</v>
      </c>
      <c r="B468" s="160" t="s">
        <v>1225</v>
      </c>
      <c r="C468" s="160" t="s">
        <v>335</v>
      </c>
      <c r="D468" s="160" t="s">
        <v>336</v>
      </c>
      <c r="E468" s="160" t="s">
        <v>234</v>
      </c>
      <c r="F468" s="160" t="s">
        <v>231</v>
      </c>
      <c r="G468" s="160" t="s">
        <v>231</v>
      </c>
      <c r="H468" s="160" t="s">
        <v>231</v>
      </c>
      <c r="I468" s="160" t="s">
        <v>231</v>
      </c>
      <c r="J468" s="160" t="s">
        <v>526</v>
      </c>
      <c r="K468" s="160" t="s">
        <v>238</v>
      </c>
    </row>
    <row r="469" spans="1:11" x14ac:dyDescent="0.3">
      <c r="A469" s="160" t="s">
        <v>1226</v>
      </c>
      <c r="B469" s="160" t="s">
        <v>1227</v>
      </c>
      <c r="C469" s="160" t="s">
        <v>335</v>
      </c>
      <c r="D469" s="160" t="s">
        <v>336</v>
      </c>
      <c r="E469" s="160" t="s">
        <v>234</v>
      </c>
      <c r="F469" s="160" t="s">
        <v>231</v>
      </c>
      <c r="G469" s="160" t="s">
        <v>231</v>
      </c>
      <c r="H469" s="160" t="s">
        <v>231</v>
      </c>
      <c r="I469" s="160" t="s">
        <v>231</v>
      </c>
      <c r="J469" s="160" t="s">
        <v>526</v>
      </c>
      <c r="K469" s="160" t="s">
        <v>238</v>
      </c>
    </row>
    <row r="470" spans="1:11" x14ac:dyDescent="0.3">
      <c r="A470" s="160" t="s">
        <v>1228</v>
      </c>
      <c r="B470" s="160" t="s">
        <v>1229</v>
      </c>
      <c r="C470" s="160" t="s">
        <v>335</v>
      </c>
      <c r="D470" s="160" t="s">
        <v>336</v>
      </c>
      <c r="E470" s="160" t="s">
        <v>234</v>
      </c>
      <c r="F470" s="160" t="s">
        <v>231</v>
      </c>
      <c r="G470" s="160" t="s">
        <v>231</v>
      </c>
      <c r="H470" s="160" t="s">
        <v>231</v>
      </c>
      <c r="I470" s="160" t="s">
        <v>231</v>
      </c>
      <c r="J470" s="160" t="s">
        <v>526</v>
      </c>
      <c r="K470" s="160" t="s">
        <v>238</v>
      </c>
    </row>
    <row r="471" spans="1:11" x14ac:dyDescent="0.3">
      <c r="A471" s="160" t="s">
        <v>1230</v>
      </c>
      <c r="B471" s="160" t="s">
        <v>1231</v>
      </c>
      <c r="C471" s="160" t="s">
        <v>335</v>
      </c>
      <c r="D471" s="160" t="s">
        <v>336</v>
      </c>
      <c r="E471" s="160" t="s">
        <v>234</v>
      </c>
      <c r="F471" s="160" t="s">
        <v>231</v>
      </c>
      <c r="G471" s="160" t="s">
        <v>231</v>
      </c>
      <c r="H471" s="160" t="s">
        <v>231</v>
      </c>
      <c r="I471" s="160" t="s">
        <v>231</v>
      </c>
      <c r="J471" s="160" t="s">
        <v>526</v>
      </c>
      <c r="K471" s="160" t="s">
        <v>238</v>
      </c>
    </row>
    <row r="472" spans="1:11" x14ac:dyDescent="0.3">
      <c r="A472" s="160" t="s">
        <v>1232</v>
      </c>
      <c r="B472" s="160" t="s">
        <v>1233</v>
      </c>
      <c r="C472" s="160" t="s">
        <v>335</v>
      </c>
      <c r="D472" s="160" t="s">
        <v>336</v>
      </c>
      <c r="E472" s="160" t="s">
        <v>234</v>
      </c>
      <c r="F472" s="160" t="s">
        <v>231</v>
      </c>
      <c r="G472" s="160" t="s">
        <v>231</v>
      </c>
      <c r="H472" s="160" t="s">
        <v>231</v>
      </c>
      <c r="I472" s="160" t="s">
        <v>231</v>
      </c>
      <c r="J472" s="160" t="s">
        <v>526</v>
      </c>
      <c r="K472" s="160" t="s">
        <v>238</v>
      </c>
    </row>
    <row r="473" spans="1:11" x14ac:dyDescent="0.3">
      <c r="A473" s="160" t="s">
        <v>1234</v>
      </c>
      <c r="B473" s="160" t="s">
        <v>1235</v>
      </c>
      <c r="C473" s="160" t="s">
        <v>335</v>
      </c>
      <c r="D473" s="160" t="s">
        <v>336</v>
      </c>
      <c r="E473" s="160" t="s">
        <v>234</v>
      </c>
      <c r="F473" s="160" t="s">
        <v>231</v>
      </c>
      <c r="G473" s="160" t="s">
        <v>231</v>
      </c>
      <c r="H473" s="160" t="s">
        <v>231</v>
      </c>
      <c r="I473" s="160" t="s">
        <v>231</v>
      </c>
      <c r="J473" s="160" t="s">
        <v>526</v>
      </c>
      <c r="K473" s="160" t="s">
        <v>238</v>
      </c>
    </row>
    <row r="474" spans="1:11" x14ac:dyDescent="0.3">
      <c r="A474" s="160" t="s">
        <v>1236</v>
      </c>
      <c r="B474" s="160" t="s">
        <v>1237</v>
      </c>
      <c r="C474" s="160" t="s">
        <v>241</v>
      </c>
      <c r="D474" s="160" t="s">
        <v>242</v>
      </c>
      <c r="E474" s="160" t="s">
        <v>234</v>
      </c>
      <c r="F474" s="160" t="s">
        <v>231</v>
      </c>
      <c r="G474" s="160" t="s">
        <v>231</v>
      </c>
      <c r="H474" s="160" t="s">
        <v>231</v>
      </c>
      <c r="I474" s="160" t="s">
        <v>231</v>
      </c>
      <c r="J474" s="160" t="s">
        <v>323</v>
      </c>
      <c r="K474" s="160" t="s">
        <v>238</v>
      </c>
    </row>
    <row r="475" spans="1:11" x14ac:dyDescent="0.3">
      <c r="A475" s="160" t="s">
        <v>1238</v>
      </c>
      <c r="B475" s="160" t="s">
        <v>1239</v>
      </c>
      <c r="C475" s="160" t="s">
        <v>241</v>
      </c>
      <c r="D475" s="160" t="s">
        <v>242</v>
      </c>
      <c r="E475" s="160" t="s">
        <v>234</v>
      </c>
      <c r="F475" s="160" t="s">
        <v>231</v>
      </c>
      <c r="G475" s="160" t="s">
        <v>231</v>
      </c>
      <c r="H475" s="160" t="s">
        <v>231</v>
      </c>
      <c r="I475" s="160" t="s">
        <v>231</v>
      </c>
      <c r="J475" s="160" t="s">
        <v>323</v>
      </c>
      <c r="K475" s="160" t="s">
        <v>238</v>
      </c>
    </row>
    <row r="476" spans="1:11" x14ac:dyDescent="0.3">
      <c r="A476" s="160" t="s">
        <v>1240</v>
      </c>
      <c r="B476" s="160" t="s">
        <v>634</v>
      </c>
      <c r="C476" s="160" t="s">
        <v>241</v>
      </c>
      <c r="D476" s="160" t="s">
        <v>242</v>
      </c>
      <c r="E476" s="160" t="s">
        <v>234</v>
      </c>
      <c r="F476" s="160" t="s">
        <v>231</v>
      </c>
      <c r="G476" s="160" t="s">
        <v>231</v>
      </c>
      <c r="H476" s="160" t="s">
        <v>231</v>
      </c>
      <c r="I476" s="160" t="s">
        <v>231</v>
      </c>
      <c r="J476" s="160" t="s">
        <v>323</v>
      </c>
      <c r="K476" s="160" t="s">
        <v>238</v>
      </c>
    </row>
    <row r="477" spans="1:11" x14ac:dyDescent="0.3">
      <c r="A477" s="160" t="s">
        <v>1241</v>
      </c>
      <c r="B477" s="160" t="s">
        <v>1242</v>
      </c>
      <c r="C477" s="160" t="s">
        <v>241</v>
      </c>
      <c r="D477" s="160" t="s">
        <v>242</v>
      </c>
      <c r="E477" s="160" t="s">
        <v>234</v>
      </c>
      <c r="F477" s="160" t="s">
        <v>231</v>
      </c>
      <c r="G477" s="160" t="s">
        <v>231</v>
      </c>
      <c r="H477" s="160" t="s">
        <v>231</v>
      </c>
      <c r="I477" s="160" t="s">
        <v>231</v>
      </c>
      <c r="J477" s="160" t="s">
        <v>420</v>
      </c>
      <c r="K477" s="160" t="s">
        <v>238</v>
      </c>
    </row>
    <row r="478" spans="1:11" x14ac:dyDescent="0.3">
      <c r="A478" s="160" t="s">
        <v>1243</v>
      </c>
      <c r="B478" s="160" t="s">
        <v>1244</v>
      </c>
      <c r="C478" s="160" t="s">
        <v>241</v>
      </c>
      <c r="D478" s="160" t="s">
        <v>242</v>
      </c>
      <c r="E478" s="160" t="s">
        <v>234</v>
      </c>
      <c r="F478" s="160" t="s">
        <v>231</v>
      </c>
      <c r="G478" s="160" t="s">
        <v>231</v>
      </c>
      <c r="H478" s="160" t="s">
        <v>231</v>
      </c>
      <c r="I478" s="160" t="s">
        <v>231</v>
      </c>
      <c r="J478" s="160" t="s">
        <v>323</v>
      </c>
      <c r="K478" s="160" t="s">
        <v>238</v>
      </c>
    </row>
    <row r="479" spans="1:11" x14ac:dyDescent="0.3">
      <c r="A479" s="160" t="s">
        <v>1245</v>
      </c>
      <c r="B479" s="160" t="s">
        <v>1246</v>
      </c>
      <c r="C479" s="160" t="s">
        <v>241</v>
      </c>
      <c r="D479" s="160" t="s">
        <v>242</v>
      </c>
      <c r="E479" s="160" t="s">
        <v>234</v>
      </c>
      <c r="F479" s="160" t="s">
        <v>231</v>
      </c>
      <c r="G479" s="160" t="s">
        <v>231</v>
      </c>
      <c r="H479" s="160" t="s">
        <v>231</v>
      </c>
      <c r="I479" s="160" t="s">
        <v>231</v>
      </c>
      <c r="J479" s="160" t="s">
        <v>323</v>
      </c>
      <c r="K479" s="160" t="s">
        <v>238</v>
      </c>
    </row>
    <row r="480" spans="1:11" x14ac:dyDescent="0.3">
      <c r="A480" s="160" t="s">
        <v>1247</v>
      </c>
      <c r="B480" s="160" t="s">
        <v>1248</v>
      </c>
      <c r="C480" s="160" t="s">
        <v>241</v>
      </c>
      <c r="D480" s="160" t="s">
        <v>242</v>
      </c>
      <c r="E480" s="160" t="s">
        <v>234</v>
      </c>
      <c r="F480" s="160" t="s">
        <v>231</v>
      </c>
      <c r="G480" s="160" t="s">
        <v>231</v>
      </c>
      <c r="H480" s="160" t="s">
        <v>231</v>
      </c>
      <c r="I480" s="160" t="s">
        <v>231</v>
      </c>
      <c r="J480" s="160" t="s">
        <v>323</v>
      </c>
      <c r="K480" s="160" t="s">
        <v>238</v>
      </c>
    </row>
    <row r="481" spans="1:11" x14ac:dyDescent="0.3">
      <c r="A481" s="160" t="s">
        <v>1249</v>
      </c>
      <c r="B481" s="160" t="s">
        <v>1250</v>
      </c>
      <c r="C481" s="160" t="s">
        <v>241</v>
      </c>
      <c r="D481" s="160" t="s">
        <v>242</v>
      </c>
      <c r="E481" s="160" t="s">
        <v>234</v>
      </c>
      <c r="F481" s="160" t="s">
        <v>231</v>
      </c>
      <c r="G481" s="160" t="s">
        <v>231</v>
      </c>
      <c r="H481" s="160" t="s">
        <v>231</v>
      </c>
      <c r="I481" s="160" t="s">
        <v>231</v>
      </c>
      <c r="J481" s="160" t="s">
        <v>323</v>
      </c>
      <c r="K481" s="160" t="s">
        <v>238</v>
      </c>
    </row>
    <row r="482" spans="1:11" x14ac:dyDescent="0.3">
      <c r="A482" s="160" t="s">
        <v>1251</v>
      </c>
      <c r="B482" s="160" t="s">
        <v>1252</v>
      </c>
      <c r="C482" s="160" t="s">
        <v>241</v>
      </c>
      <c r="D482" s="160" t="s">
        <v>242</v>
      </c>
      <c r="E482" s="160" t="s">
        <v>234</v>
      </c>
      <c r="F482" s="160" t="s">
        <v>231</v>
      </c>
      <c r="G482" s="160" t="s">
        <v>231</v>
      </c>
      <c r="H482" s="160" t="s">
        <v>231</v>
      </c>
      <c r="I482" s="160" t="s">
        <v>231</v>
      </c>
      <c r="J482" s="160" t="s">
        <v>323</v>
      </c>
      <c r="K482" s="160" t="s">
        <v>238</v>
      </c>
    </row>
    <row r="483" spans="1:11" x14ac:dyDescent="0.3">
      <c r="A483" s="160" t="s">
        <v>1253</v>
      </c>
      <c r="B483" s="160" t="s">
        <v>1254</v>
      </c>
      <c r="C483" s="160" t="s">
        <v>241</v>
      </c>
      <c r="D483" s="160" t="s">
        <v>242</v>
      </c>
      <c r="E483" s="160" t="s">
        <v>234</v>
      </c>
      <c r="F483" s="160" t="s">
        <v>231</v>
      </c>
      <c r="G483" s="160" t="s">
        <v>231</v>
      </c>
      <c r="H483" s="160" t="s">
        <v>231</v>
      </c>
      <c r="I483" s="160" t="s">
        <v>231</v>
      </c>
      <c r="J483" s="160" t="s">
        <v>323</v>
      </c>
      <c r="K483" s="160" t="s">
        <v>238</v>
      </c>
    </row>
    <row r="484" spans="1:11" x14ac:dyDescent="0.3">
      <c r="A484" s="160" t="s">
        <v>1255</v>
      </c>
      <c r="B484" s="160" t="s">
        <v>1256</v>
      </c>
      <c r="C484" s="160" t="s">
        <v>241</v>
      </c>
      <c r="D484" s="160" t="s">
        <v>242</v>
      </c>
      <c r="E484" s="160" t="s">
        <v>234</v>
      </c>
      <c r="F484" s="160" t="s">
        <v>231</v>
      </c>
      <c r="G484" s="160" t="s">
        <v>231</v>
      </c>
      <c r="H484" s="160" t="s">
        <v>231</v>
      </c>
      <c r="I484" s="160" t="s">
        <v>231</v>
      </c>
      <c r="J484" s="160" t="s">
        <v>246</v>
      </c>
      <c r="K484" s="160" t="s">
        <v>238</v>
      </c>
    </row>
    <row r="485" spans="1:11" x14ac:dyDescent="0.3">
      <c r="A485" s="160" t="s">
        <v>1257</v>
      </c>
      <c r="B485" s="160" t="s">
        <v>1258</v>
      </c>
      <c r="C485" s="160" t="s">
        <v>241</v>
      </c>
      <c r="D485" s="160" t="s">
        <v>242</v>
      </c>
      <c r="E485" s="160" t="s">
        <v>234</v>
      </c>
      <c r="F485" s="160" t="s">
        <v>231</v>
      </c>
      <c r="G485" s="160" t="s">
        <v>231</v>
      </c>
      <c r="H485" s="160" t="s">
        <v>231</v>
      </c>
      <c r="I485" s="160" t="s">
        <v>231</v>
      </c>
      <c r="J485" s="160" t="s">
        <v>246</v>
      </c>
      <c r="K485" s="160" t="s">
        <v>238</v>
      </c>
    </row>
    <row r="486" spans="1:11" x14ac:dyDescent="0.3">
      <c r="A486" s="160" t="s">
        <v>1259</v>
      </c>
      <c r="B486" s="160" t="s">
        <v>1260</v>
      </c>
      <c r="C486" s="160" t="s">
        <v>241</v>
      </c>
      <c r="D486" s="160" t="s">
        <v>242</v>
      </c>
      <c r="E486" s="160" t="s">
        <v>234</v>
      </c>
      <c r="F486" s="160" t="s">
        <v>231</v>
      </c>
      <c r="G486" s="160" t="s">
        <v>231</v>
      </c>
      <c r="H486" s="160" t="s">
        <v>231</v>
      </c>
      <c r="I486" s="160" t="s">
        <v>231</v>
      </c>
      <c r="J486" s="160" t="s">
        <v>243</v>
      </c>
      <c r="K486" s="160" t="s">
        <v>344</v>
      </c>
    </row>
    <row r="487" spans="1:11" x14ac:dyDescent="0.3">
      <c r="A487" s="160" t="s">
        <v>1261</v>
      </c>
      <c r="B487" s="160" t="s">
        <v>1262</v>
      </c>
      <c r="C487" s="160" t="s">
        <v>241</v>
      </c>
      <c r="D487" s="160" t="s">
        <v>242</v>
      </c>
      <c r="E487" s="160" t="s">
        <v>234</v>
      </c>
      <c r="F487" s="160" t="s">
        <v>231</v>
      </c>
      <c r="G487" s="160" t="s">
        <v>231</v>
      </c>
      <c r="H487" s="160" t="s">
        <v>231</v>
      </c>
      <c r="I487" s="160" t="s">
        <v>231</v>
      </c>
      <c r="J487" s="160" t="s">
        <v>411</v>
      </c>
      <c r="K487" s="160" t="s">
        <v>238</v>
      </c>
    </row>
    <row r="488" spans="1:11" x14ac:dyDescent="0.3">
      <c r="A488" s="160" t="s">
        <v>1263</v>
      </c>
      <c r="B488" s="160" t="s">
        <v>1264</v>
      </c>
      <c r="C488" s="160" t="s">
        <v>241</v>
      </c>
      <c r="D488" s="160" t="s">
        <v>242</v>
      </c>
      <c r="E488" s="160" t="s">
        <v>234</v>
      </c>
      <c r="F488" s="160" t="s">
        <v>231</v>
      </c>
      <c r="G488" s="160" t="s">
        <v>231</v>
      </c>
      <c r="H488" s="160" t="s">
        <v>231</v>
      </c>
      <c r="I488" s="160" t="s">
        <v>231</v>
      </c>
      <c r="J488" s="160" t="s">
        <v>1265</v>
      </c>
      <c r="K488" s="160" t="s">
        <v>238</v>
      </c>
    </row>
    <row r="489" spans="1:11" x14ac:dyDescent="0.3">
      <c r="A489" s="160" t="s">
        <v>1266</v>
      </c>
      <c r="B489" s="160" t="s">
        <v>1267</v>
      </c>
      <c r="C489" s="160" t="s">
        <v>241</v>
      </c>
      <c r="D489" s="160" t="s">
        <v>242</v>
      </c>
      <c r="E489" s="160" t="s">
        <v>234</v>
      </c>
      <c r="F489" s="160" t="s">
        <v>231</v>
      </c>
      <c r="G489" s="160" t="s">
        <v>231</v>
      </c>
      <c r="H489" s="160" t="s">
        <v>231</v>
      </c>
      <c r="I489" s="160" t="s">
        <v>231</v>
      </c>
      <c r="J489" s="160" t="s">
        <v>243</v>
      </c>
      <c r="K489" s="160" t="s">
        <v>344</v>
      </c>
    </row>
    <row r="490" spans="1:11" x14ac:dyDescent="0.3">
      <c r="A490" s="160" t="s">
        <v>1268</v>
      </c>
      <c r="B490" s="160" t="s">
        <v>1269</v>
      </c>
      <c r="C490" s="160" t="s">
        <v>241</v>
      </c>
      <c r="D490" s="160" t="s">
        <v>242</v>
      </c>
      <c r="E490" s="160" t="s">
        <v>234</v>
      </c>
      <c r="F490" s="160" t="s">
        <v>231</v>
      </c>
      <c r="G490" s="160" t="s">
        <v>231</v>
      </c>
      <c r="H490" s="160" t="s">
        <v>231</v>
      </c>
      <c r="I490" s="160" t="s">
        <v>231</v>
      </c>
      <c r="J490" s="160" t="s">
        <v>428</v>
      </c>
      <c r="K490" s="160" t="s">
        <v>344</v>
      </c>
    </row>
    <row r="491" spans="1:11" x14ac:dyDescent="0.3">
      <c r="A491" s="160" t="s">
        <v>1270</v>
      </c>
      <c r="B491" s="160" t="s">
        <v>1271</v>
      </c>
      <c r="C491" s="160" t="s">
        <v>241</v>
      </c>
      <c r="D491" s="160" t="s">
        <v>242</v>
      </c>
      <c r="E491" s="160" t="s">
        <v>234</v>
      </c>
      <c r="F491" s="160" t="s">
        <v>231</v>
      </c>
      <c r="G491" s="160" t="s">
        <v>231</v>
      </c>
      <c r="H491" s="160" t="s">
        <v>231</v>
      </c>
      <c r="I491" s="160" t="s">
        <v>231</v>
      </c>
      <c r="J491" s="160" t="s">
        <v>243</v>
      </c>
      <c r="K491" s="160" t="s">
        <v>238</v>
      </c>
    </row>
    <row r="492" spans="1:11" x14ac:dyDescent="0.3">
      <c r="A492" s="160" t="s">
        <v>1272</v>
      </c>
      <c r="B492" s="160" t="s">
        <v>1273</v>
      </c>
      <c r="C492" s="160" t="s">
        <v>241</v>
      </c>
      <c r="D492" s="160" t="s">
        <v>242</v>
      </c>
      <c r="E492" s="160" t="s">
        <v>234</v>
      </c>
      <c r="F492" s="160" t="s">
        <v>231</v>
      </c>
      <c r="G492" s="160" t="s">
        <v>231</v>
      </c>
      <c r="H492" s="160" t="s">
        <v>231</v>
      </c>
      <c r="I492" s="160" t="s">
        <v>231</v>
      </c>
      <c r="J492" s="160" t="s">
        <v>243</v>
      </c>
      <c r="K492" s="160" t="s">
        <v>238</v>
      </c>
    </row>
    <row r="493" spans="1:11" x14ac:dyDescent="0.3">
      <c r="A493" s="160" t="s">
        <v>1274</v>
      </c>
      <c r="B493" s="160" t="s">
        <v>1275</v>
      </c>
      <c r="C493" s="160" t="s">
        <v>241</v>
      </c>
      <c r="D493" s="160" t="s">
        <v>242</v>
      </c>
      <c r="E493" s="160" t="s">
        <v>234</v>
      </c>
      <c r="F493" s="160" t="s">
        <v>231</v>
      </c>
      <c r="G493" s="160" t="s">
        <v>231</v>
      </c>
      <c r="H493" s="160" t="s">
        <v>231</v>
      </c>
      <c r="I493" s="160" t="s">
        <v>231</v>
      </c>
      <c r="J493" s="160" t="s">
        <v>243</v>
      </c>
      <c r="K493" s="160" t="s">
        <v>238</v>
      </c>
    </row>
    <row r="494" spans="1:11" x14ac:dyDescent="0.3">
      <c r="A494" s="160" t="s">
        <v>1276</v>
      </c>
      <c r="B494" s="160" t="s">
        <v>1277</v>
      </c>
      <c r="C494" s="160" t="s">
        <v>241</v>
      </c>
      <c r="D494" s="160" t="s">
        <v>242</v>
      </c>
      <c r="E494" s="160" t="s">
        <v>234</v>
      </c>
      <c r="F494" s="160" t="s">
        <v>231</v>
      </c>
      <c r="G494" s="160" t="s">
        <v>231</v>
      </c>
      <c r="H494" s="160" t="s">
        <v>231</v>
      </c>
      <c r="I494" s="160" t="s">
        <v>231</v>
      </c>
      <c r="J494" s="160" t="s">
        <v>246</v>
      </c>
      <c r="K494" s="160" t="s">
        <v>238</v>
      </c>
    </row>
    <row r="495" spans="1:11" x14ac:dyDescent="0.3">
      <c r="A495" s="160" t="s">
        <v>1278</v>
      </c>
      <c r="B495" s="160" t="s">
        <v>1279</v>
      </c>
      <c r="C495" s="160" t="s">
        <v>241</v>
      </c>
      <c r="D495" s="160" t="s">
        <v>242</v>
      </c>
      <c r="E495" s="160" t="s">
        <v>234</v>
      </c>
      <c r="F495" s="160" t="s">
        <v>231</v>
      </c>
      <c r="G495" s="160" t="s">
        <v>231</v>
      </c>
      <c r="H495" s="160" t="s">
        <v>231</v>
      </c>
      <c r="I495" s="160" t="s">
        <v>231</v>
      </c>
      <c r="J495" s="160" t="s">
        <v>246</v>
      </c>
      <c r="K495" s="160" t="s">
        <v>344</v>
      </c>
    </row>
    <row r="496" spans="1:11" x14ac:dyDescent="0.3">
      <c r="A496" s="160" t="s">
        <v>1280</v>
      </c>
      <c r="B496" s="160" t="s">
        <v>1281</v>
      </c>
      <c r="C496" s="160" t="s">
        <v>241</v>
      </c>
      <c r="D496" s="160" t="s">
        <v>242</v>
      </c>
      <c r="E496" s="160" t="s">
        <v>234</v>
      </c>
      <c r="F496" s="160" t="s">
        <v>231</v>
      </c>
      <c r="G496" s="160" t="s">
        <v>231</v>
      </c>
      <c r="H496" s="160" t="s">
        <v>231</v>
      </c>
      <c r="I496" s="160" t="s">
        <v>231</v>
      </c>
      <c r="J496" s="160" t="s">
        <v>243</v>
      </c>
      <c r="K496" s="160" t="s">
        <v>238</v>
      </c>
    </row>
    <row r="497" spans="1:11" x14ac:dyDescent="0.3">
      <c r="A497" s="160" t="s">
        <v>1282</v>
      </c>
      <c r="B497" s="160" t="s">
        <v>1283</v>
      </c>
      <c r="C497" s="160" t="s">
        <v>241</v>
      </c>
      <c r="D497" s="160" t="s">
        <v>242</v>
      </c>
      <c r="E497" s="160" t="s">
        <v>234</v>
      </c>
      <c r="F497" s="160" t="s">
        <v>231</v>
      </c>
      <c r="G497" s="160" t="s">
        <v>231</v>
      </c>
      <c r="H497" s="160" t="s">
        <v>231</v>
      </c>
      <c r="I497" s="160" t="s">
        <v>231</v>
      </c>
      <c r="J497" s="160" t="s">
        <v>243</v>
      </c>
      <c r="K497" s="160" t="s">
        <v>344</v>
      </c>
    </row>
    <row r="498" spans="1:11" x14ac:dyDescent="0.3">
      <c r="A498" s="160" t="s">
        <v>1284</v>
      </c>
      <c r="B498" s="160" t="s">
        <v>1285</v>
      </c>
      <c r="C498" s="160" t="s">
        <v>241</v>
      </c>
      <c r="D498" s="160" t="s">
        <v>242</v>
      </c>
      <c r="E498" s="160" t="s">
        <v>234</v>
      </c>
      <c r="F498" s="160" t="s">
        <v>231</v>
      </c>
      <c r="G498" s="160" t="s">
        <v>231</v>
      </c>
      <c r="H498" s="160" t="s">
        <v>231</v>
      </c>
      <c r="I498" s="160" t="s">
        <v>231</v>
      </c>
      <c r="J498" s="160" t="s">
        <v>428</v>
      </c>
      <c r="K498" s="160" t="s">
        <v>344</v>
      </c>
    </row>
    <row r="499" spans="1:11" x14ac:dyDescent="0.3">
      <c r="A499" s="160" t="s">
        <v>1286</v>
      </c>
      <c r="B499" s="160" t="s">
        <v>780</v>
      </c>
      <c r="C499" s="160" t="s">
        <v>241</v>
      </c>
      <c r="D499" s="160" t="s">
        <v>242</v>
      </c>
      <c r="E499" s="160" t="s">
        <v>234</v>
      </c>
      <c r="F499" s="160" t="s">
        <v>231</v>
      </c>
      <c r="G499" s="160" t="s">
        <v>231</v>
      </c>
      <c r="H499" s="160" t="s">
        <v>231</v>
      </c>
      <c r="I499" s="160" t="s">
        <v>231</v>
      </c>
      <c r="J499" s="160" t="s">
        <v>246</v>
      </c>
      <c r="K499" s="160" t="s">
        <v>344</v>
      </c>
    </row>
    <row r="500" spans="1:11" x14ac:dyDescent="0.3">
      <c r="A500" s="160" t="s">
        <v>1287</v>
      </c>
      <c r="B500" s="160" t="s">
        <v>1288</v>
      </c>
      <c r="C500" s="160" t="s">
        <v>241</v>
      </c>
      <c r="D500" s="160" t="s">
        <v>242</v>
      </c>
      <c r="E500" s="160" t="s">
        <v>234</v>
      </c>
      <c r="F500" s="160" t="s">
        <v>231</v>
      </c>
      <c r="G500" s="160" t="s">
        <v>231</v>
      </c>
      <c r="H500" s="160" t="s">
        <v>231</v>
      </c>
      <c r="I500" s="160" t="s">
        <v>231</v>
      </c>
      <c r="J500" s="160" t="s">
        <v>243</v>
      </c>
      <c r="K500" s="160" t="s">
        <v>238</v>
      </c>
    </row>
    <row r="501" spans="1:11" x14ac:dyDescent="0.3">
      <c r="A501" s="160" t="s">
        <v>1289</v>
      </c>
      <c r="B501" s="160" t="s">
        <v>1290</v>
      </c>
      <c r="C501" s="160" t="s">
        <v>241</v>
      </c>
      <c r="D501" s="160" t="s">
        <v>242</v>
      </c>
      <c r="E501" s="160" t="s">
        <v>234</v>
      </c>
      <c r="F501" s="160" t="s">
        <v>231</v>
      </c>
      <c r="G501" s="160" t="s">
        <v>231</v>
      </c>
      <c r="H501" s="160" t="s">
        <v>231</v>
      </c>
      <c r="I501" s="160" t="s">
        <v>231</v>
      </c>
      <c r="J501" s="160" t="s">
        <v>246</v>
      </c>
      <c r="K501" s="160" t="s">
        <v>344</v>
      </c>
    </row>
    <row r="502" spans="1:11" x14ac:dyDescent="0.3">
      <c r="A502" s="160" t="s">
        <v>1291</v>
      </c>
      <c r="B502" s="160" t="s">
        <v>1292</v>
      </c>
      <c r="C502" s="160" t="s">
        <v>241</v>
      </c>
      <c r="D502" s="160" t="s">
        <v>242</v>
      </c>
      <c r="E502" s="160" t="s">
        <v>234</v>
      </c>
      <c r="F502" s="160" t="s">
        <v>231</v>
      </c>
      <c r="G502" s="160" t="s">
        <v>231</v>
      </c>
      <c r="H502" s="160" t="s">
        <v>231</v>
      </c>
      <c r="I502" s="160" t="s">
        <v>231</v>
      </c>
      <c r="J502" s="160" t="s">
        <v>246</v>
      </c>
      <c r="K502" s="160" t="s">
        <v>344</v>
      </c>
    </row>
    <row r="503" spans="1:11" x14ac:dyDescent="0.3">
      <c r="A503" s="160" t="s">
        <v>1293</v>
      </c>
      <c r="B503" s="160" t="s">
        <v>1294</v>
      </c>
      <c r="C503" s="160" t="s">
        <v>241</v>
      </c>
      <c r="D503" s="160" t="s">
        <v>242</v>
      </c>
      <c r="E503" s="160" t="s">
        <v>234</v>
      </c>
      <c r="F503" s="160" t="s">
        <v>231</v>
      </c>
      <c r="G503" s="160" t="s">
        <v>231</v>
      </c>
      <c r="H503" s="160" t="s">
        <v>231</v>
      </c>
      <c r="I503" s="160" t="s">
        <v>231</v>
      </c>
      <c r="J503" s="160" t="s">
        <v>246</v>
      </c>
      <c r="K503" s="160" t="s">
        <v>238</v>
      </c>
    </row>
    <row r="504" spans="1:11" x14ac:dyDescent="0.3">
      <c r="A504" s="160" t="s">
        <v>1295</v>
      </c>
      <c r="B504" s="160" t="s">
        <v>1296</v>
      </c>
      <c r="C504" s="160" t="s">
        <v>241</v>
      </c>
      <c r="D504" s="160" t="s">
        <v>242</v>
      </c>
      <c r="E504" s="160" t="s">
        <v>234</v>
      </c>
      <c r="F504" s="160" t="s">
        <v>231</v>
      </c>
      <c r="G504" s="160" t="s">
        <v>231</v>
      </c>
      <c r="H504" s="160" t="s">
        <v>231</v>
      </c>
      <c r="I504" s="160" t="s">
        <v>231</v>
      </c>
      <c r="J504" s="160" t="s">
        <v>246</v>
      </c>
      <c r="K504" s="160" t="s">
        <v>238</v>
      </c>
    </row>
    <row r="505" spans="1:11" x14ac:dyDescent="0.3">
      <c r="A505" s="160" t="s">
        <v>1297</v>
      </c>
      <c r="B505" s="160" t="s">
        <v>1298</v>
      </c>
      <c r="C505" s="160" t="s">
        <v>241</v>
      </c>
      <c r="D505" s="160" t="s">
        <v>242</v>
      </c>
      <c r="E505" s="160" t="s">
        <v>234</v>
      </c>
      <c r="F505" s="160" t="s">
        <v>231</v>
      </c>
      <c r="G505" s="160" t="s">
        <v>231</v>
      </c>
      <c r="H505" s="160" t="s">
        <v>231</v>
      </c>
      <c r="I505" s="160" t="s">
        <v>231</v>
      </c>
      <c r="J505" s="160" t="s">
        <v>243</v>
      </c>
      <c r="K505" s="160" t="s">
        <v>238</v>
      </c>
    </row>
    <row r="506" spans="1:11" x14ac:dyDescent="0.3">
      <c r="A506" s="160" t="s">
        <v>1299</v>
      </c>
      <c r="B506" s="160" t="s">
        <v>1300</v>
      </c>
      <c r="C506" s="160" t="s">
        <v>241</v>
      </c>
      <c r="D506" s="160" t="s">
        <v>242</v>
      </c>
      <c r="E506" s="160" t="s">
        <v>234</v>
      </c>
      <c r="F506" s="160" t="s">
        <v>231</v>
      </c>
      <c r="G506" s="160" t="s">
        <v>231</v>
      </c>
      <c r="H506" s="160" t="s">
        <v>231</v>
      </c>
      <c r="I506" s="160" t="s">
        <v>231</v>
      </c>
      <c r="J506" s="160" t="s">
        <v>246</v>
      </c>
      <c r="K506" s="160" t="s">
        <v>238</v>
      </c>
    </row>
    <row r="507" spans="1:11" x14ac:dyDescent="0.3">
      <c r="A507" s="160" t="s">
        <v>1301</v>
      </c>
      <c r="B507" s="160" t="s">
        <v>1302</v>
      </c>
      <c r="C507" s="160" t="s">
        <v>241</v>
      </c>
      <c r="D507" s="160" t="s">
        <v>242</v>
      </c>
      <c r="E507" s="160" t="s">
        <v>234</v>
      </c>
      <c r="F507" s="160" t="s">
        <v>231</v>
      </c>
      <c r="G507" s="160" t="s">
        <v>231</v>
      </c>
      <c r="H507" s="160" t="s">
        <v>231</v>
      </c>
      <c r="I507" s="160" t="s">
        <v>231</v>
      </c>
      <c r="J507" s="160" t="s">
        <v>243</v>
      </c>
      <c r="K507" s="160" t="s">
        <v>238</v>
      </c>
    </row>
    <row r="508" spans="1:11" x14ac:dyDescent="0.3">
      <c r="A508" s="160" t="s">
        <v>1303</v>
      </c>
      <c r="B508" s="160" t="s">
        <v>1304</v>
      </c>
      <c r="C508" s="160" t="s">
        <v>241</v>
      </c>
      <c r="D508" s="160" t="s">
        <v>242</v>
      </c>
      <c r="E508" s="160" t="s">
        <v>234</v>
      </c>
      <c r="F508" s="160" t="s">
        <v>231</v>
      </c>
      <c r="G508" s="160" t="s">
        <v>231</v>
      </c>
      <c r="H508" s="160" t="s">
        <v>231</v>
      </c>
      <c r="I508" s="160" t="s">
        <v>231</v>
      </c>
      <c r="J508" s="160" t="s">
        <v>243</v>
      </c>
      <c r="K508" s="160" t="s">
        <v>238</v>
      </c>
    </row>
    <row r="509" spans="1:11" x14ac:dyDescent="0.3">
      <c r="A509" s="160" t="s">
        <v>1305</v>
      </c>
      <c r="B509" s="160" t="s">
        <v>1306</v>
      </c>
      <c r="C509" s="160" t="s">
        <v>241</v>
      </c>
      <c r="D509" s="160" t="s">
        <v>242</v>
      </c>
      <c r="E509" s="160" t="s">
        <v>234</v>
      </c>
      <c r="F509" s="160" t="s">
        <v>231</v>
      </c>
      <c r="G509" s="160" t="s">
        <v>231</v>
      </c>
      <c r="H509" s="160" t="s">
        <v>231</v>
      </c>
      <c r="I509" s="160" t="s">
        <v>231</v>
      </c>
      <c r="J509" s="160" t="s">
        <v>237</v>
      </c>
      <c r="K509" s="160" t="s">
        <v>238</v>
      </c>
    </row>
    <row r="510" spans="1:11" x14ac:dyDescent="0.3">
      <c r="A510" s="160" t="s">
        <v>1307</v>
      </c>
      <c r="B510" s="160" t="s">
        <v>1308</v>
      </c>
      <c r="C510" s="160" t="s">
        <v>241</v>
      </c>
      <c r="D510" s="160" t="s">
        <v>242</v>
      </c>
      <c r="E510" s="160" t="s">
        <v>234</v>
      </c>
      <c r="F510" s="160" t="s">
        <v>231</v>
      </c>
      <c r="G510" s="160" t="s">
        <v>231</v>
      </c>
      <c r="H510" s="160" t="s">
        <v>231</v>
      </c>
      <c r="I510" s="160" t="s">
        <v>231</v>
      </c>
      <c r="J510" s="160" t="s">
        <v>246</v>
      </c>
      <c r="K510" s="160" t="s">
        <v>344</v>
      </c>
    </row>
    <row r="511" spans="1:11" x14ac:dyDescent="0.3">
      <c r="A511" s="160" t="s">
        <v>1309</v>
      </c>
      <c r="B511" s="160" t="s">
        <v>706</v>
      </c>
      <c r="C511" s="160" t="s">
        <v>241</v>
      </c>
      <c r="D511" s="160" t="s">
        <v>242</v>
      </c>
      <c r="E511" s="160" t="s">
        <v>234</v>
      </c>
      <c r="F511" s="160" t="s">
        <v>231</v>
      </c>
      <c r="G511" s="160" t="s">
        <v>231</v>
      </c>
      <c r="H511" s="160" t="s">
        <v>231</v>
      </c>
      <c r="I511" s="160" t="s">
        <v>231</v>
      </c>
      <c r="J511" s="160" t="s">
        <v>1265</v>
      </c>
      <c r="K511" s="160" t="s">
        <v>344</v>
      </c>
    </row>
    <row r="512" spans="1:11" x14ac:dyDescent="0.3">
      <c r="A512" s="160" t="s">
        <v>1310</v>
      </c>
      <c r="B512" s="160" t="s">
        <v>1311</v>
      </c>
      <c r="C512" s="160" t="s">
        <v>241</v>
      </c>
      <c r="D512" s="160" t="s">
        <v>242</v>
      </c>
      <c r="E512" s="160" t="s">
        <v>234</v>
      </c>
      <c r="F512" s="160" t="s">
        <v>231</v>
      </c>
      <c r="G512" s="160" t="s">
        <v>231</v>
      </c>
      <c r="H512" s="160" t="s">
        <v>231</v>
      </c>
      <c r="I512" s="160" t="s">
        <v>231</v>
      </c>
      <c r="J512" s="160" t="s">
        <v>243</v>
      </c>
      <c r="K512" s="160" t="s">
        <v>344</v>
      </c>
    </row>
    <row r="513" spans="1:11" x14ac:dyDescent="0.3">
      <c r="A513" s="160" t="s">
        <v>1312</v>
      </c>
      <c r="B513" s="160" t="s">
        <v>1313</v>
      </c>
      <c r="C513" s="160" t="s">
        <v>241</v>
      </c>
      <c r="D513" s="160" t="s">
        <v>242</v>
      </c>
      <c r="E513" s="160" t="s">
        <v>234</v>
      </c>
      <c r="F513" s="160" t="s">
        <v>231</v>
      </c>
      <c r="G513" s="160" t="s">
        <v>231</v>
      </c>
      <c r="H513" s="160" t="s">
        <v>231</v>
      </c>
      <c r="I513" s="160" t="s">
        <v>231</v>
      </c>
      <c r="J513" s="160" t="s">
        <v>243</v>
      </c>
      <c r="K513" s="160" t="s">
        <v>238</v>
      </c>
    </row>
    <row r="514" spans="1:11" x14ac:dyDescent="0.3">
      <c r="A514" s="160" t="s">
        <v>1314</v>
      </c>
      <c r="B514" s="160" t="s">
        <v>1315</v>
      </c>
      <c r="C514" s="160" t="s">
        <v>241</v>
      </c>
      <c r="D514" s="160" t="s">
        <v>242</v>
      </c>
      <c r="E514" s="160" t="s">
        <v>234</v>
      </c>
      <c r="F514" s="160" t="s">
        <v>231</v>
      </c>
      <c r="G514" s="160" t="s">
        <v>231</v>
      </c>
      <c r="H514" s="160" t="s">
        <v>231</v>
      </c>
      <c r="I514" s="160" t="s">
        <v>231</v>
      </c>
      <c r="J514" s="160" t="s">
        <v>243</v>
      </c>
      <c r="K514" s="160" t="s">
        <v>238</v>
      </c>
    </row>
    <row r="515" spans="1:11" x14ac:dyDescent="0.3">
      <c r="A515" s="160" t="s">
        <v>1316</v>
      </c>
      <c r="B515" s="160" t="s">
        <v>1317</v>
      </c>
      <c r="C515" s="160" t="s">
        <v>241</v>
      </c>
      <c r="D515" s="160" t="s">
        <v>242</v>
      </c>
      <c r="E515" s="160" t="s">
        <v>234</v>
      </c>
      <c r="F515" s="160" t="s">
        <v>231</v>
      </c>
      <c r="G515" s="160" t="s">
        <v>231</v>
      </c>
      <c r="H515" s="160" t="s">
        <v>231</v>
      </c>
      <c r="I515" s="160" t="s">
        <v>231</v>
      </c>
      <c r="J515" s="160" t="s">
        <v>246</v>
      </c>
      <c r="K515" s="160" t="s">
        <v>238</v>
      </c>
    </row>
    <row r="516" spans="1:11" x14ac:dyDescent="0.3">
      <c r="A516" s="160" t="s">
        <v>1318</v>
      </c>
      <c r="B516" s="160" t="s">
        <v>1319</v>
      </c>
      <c r="C516" s="160" t="s">
        <v>241</v>
      </c>
      <c r="D516" s="160" t="s">
        <v>242</v>
      </c>
      <c r="E516" s="160" t="s">
        <v>234</v>
      </c>
      <c r="F516" s="160" t="s">
        <v>231</v>
      </c>
      <c r="G516" s="160" t="s">
        <v>231</v>
      </c>
      <c r="H516" s="160" t="s">
        <v>231</v>
      </c>
      <c r="I516" s="160" t="s">
        <v>231</v>
      </c>
      <c r="J516" s="160" t="s">
        <v>246</v>
      </c>
      <c r="K516" s="160" t="s">
        <v>238</v>
      </c>
    </row>
    <row r="517" spans="1:11" x14ac:dyDescent="0.3">
      <c r="A517" s="160" t="s">
        <v>1320</v>
      </c>
      <c r="B517" s="160" t="s">
        <v>1321</v>
      </c>
      <c r="C517" s="160" t="s">
        <v>241</v>
      </c>
      <c r="D517" s="160" t="s">
        <v>242</v>
      </c>
      <c r="E517" s="160" t="s">
        <v>234</v>
      </c>
      <c r="F517" s="160" t="s">
        <v>231</v>
      </c>
      <c r="G517" s="160" t="s">
        <v>231</v>
      </c>
      <c r="H517" s="160" t="s">
        <v>231</v>
      </c>
      <c r="I517" s="160" t="s">
        <v>231</v>
      </c>
      <c r="J517" s="160" t="s">
        <v>246</v>
      </c>
      <c r="K517" s="160" t="s">
        <v>238</v>
      </c>
    </row>
    <row r="518" spans="1:11" x14ac:dyDescent="0.3">
      <c r="A518" s="160" t="s">
        <v>1322</v>
      </c>
      <c r="B518" s="160" t="s">
        <v>1323</v>
      </c>
      <c r="C518" s="160" t="s">
        <v>241</v>
      </c>
      <c r="D518" s="160" t="s">
        <v>242</v>
      </c>
      <c r="E518" s="160" t="s">
        <v>234</v>
      </c>
      <c r="F518" s="160" t="s">
        <v>231</v>
      </c>
      <c r="G518" s="160" t="s">
        <v>231</v>
      </c>
      <c r="H518" s="160" t="s">
        <v>231</v>
      </c>
      <c r="I518" s="160" t="s">
        <v>231</v>
      </c>
      <c r="J518" s="160" t="s">
        <v>243</v>
      </c>
      <c r="K518" s="160" t="s">
        <v>344</v>
      </c>
    </row>
    <row r="519" spans="1:11" x14ac:dyDescent="0.3">
      <c r="A519" s="160" t="s">
        <v>1324</v>
      </c>
      <c r="B519" s="160" t="s">
        <v>1325</v>
      </c>
      <c r="C519" s="160" t="s">
        <v>241</v>
      </c>
      <c r="D519" s="160" t="s">
        <v>242</v>
      </c>
      <c r="E519" s="160" t="s">
        <v>234</v>
      </c>
      <c r="F519" s="160" t="s">
        <v>231</v>
      </c>
      <c r="G519" s="160" t="s">
        <v>231</v>
      </c>
      <c r="H519" s="160" t="s">
        <v>231</v>
      </c>
      <c r="I519" s="160" t="s">
        <v>231</v>
      </c>
      <c r="J519" s="160" t="s">
        <v>237</v>
      </c>
      <c r="K519" s="160" t="s">
        <v>238</v>
      </c>
    </row>
    <row r="520" spans="1:11" x14ac:dyDescent="0.3">
      <c r="A520" s="160" t="s">
        <v>1326</v>
      </c>
      <c r="B520" s="160" t="s">
        <v>1327</v>
      </c>
      <c r="C520" s="160" t="s">
        <v>241</v>
      </c>
      <c r="D520" s="160" t="s">
        <v>242</v>
      </c>
      <c r="E520" s="160" t="s">
        <v>234</v>
      </c>
      <c r="F520" s="160" t="s">
        <v>231</v>
      </c>
      <c r="G520" s="160" t="s">
        <v>231</v>
      </c>
      <c r="H520" s="160" t="s">
        <v>231</v>
      </c>
      <c r="I520" s="160" t="s">
        <v>231</v>
      </c>
      <c r="J520" s="160" t="s">
        <v>1328</v>
      </c>
      <c r="K520" s="160" t="s">
        <v>238</v>
      </c>
    </row>
    <row r="521" spans="1:11" x14ac:dyDescent="0.3">
      <c r="A521" s="160" t="s">
        <v>1329</v>
      </c>
      <c r="B521" s="160" t="s">
        <v>1330</v>
      </c>
      <c r="C521" s="160" t="s">
        <v>241</v>
      </c>
      <c r="D521" s="160" t="s">
        <v>242</v>
      </c>
      <c r="E521" s="160" t="s">
        <v>234</v>
      </c>
      <c r="F521" s="160" t="s">
        <v>231</v>
      </c>
      <c r="G521" s="160" t="s">
        <v>231</v>
      </c>
      <c r="H521" s="160" t="s">
        <v>231</v>
      </c>
      <c r="I521" s="160" t="s">
        <v>231</v>
      </c>
      <c r="J521" s="160" t="s">
        <v>237</v>
      </c>
      <c r="K521" s="160" t="s">
        <v>238</v>
      </c>
    </row>
    <row r="522" spans="1:11" x14ac:dyDescent="0.3">
      <c r="A522" s="160" t="s">
        <v>1331</v>
      </c>
      <c r="B522" s="160" t="s">
        <v>1332</v>
      </c>
      <c r="C522" s="160" t="s">
        <v>241</v>
      </c>
      <c r="D522" s="160" t="s">
        <v>242</v>
      </c>
      <c r="E522" s="160" t="s">
        <v>234</v>
      </c>
      <c r="F522" s="160" t="s">
        <v>231</v>
      </c>
      <c r="G522" s="160" t="s">
        <v>231</v>
      </c>
      <c r="H522" s="160" t="s">
        <v>231</v>
      </c>
      <c r="I522" s="160" t="s">
        <v>231</v>
      </c>
      <c r="J522" s="160" t="s">
        <v>1333</v>
      </c>
      <c r="K522" s="160" t="s">
        <v>238</v>
      </c>
    </row>
    <row r="523" spans="1:11" x14ac:dyDescent="0.3">
      <c r="A523" s="160" t="s">
        <v>1334</v>
      </c>
      <c r="B523" s="160" t="s">
        <v>1335</v>
      </c>
      <c r="C523" s="160" t="s">
        <v>241</v>
      </c>
      <c r="D523" s="160" t="s">
        <v>242</v>
      </c>
      <c r="E523" s="160" t="s">
        <v>234</v>
      </c>
      <c r="F523" s="160" t="s">
        <v>231</v>
      </c>
      <c r="G523" s="160" t="s">
        <v>231</v>
      </c>
      <c r="H523" s="160" t="s">
        <v>231</v>
      </c>
      <c r="I523" s="160" t="s">
        <v>231</v>
      </c>
      <c r="J523" s="160" t="s">
        <v>237</v>
      </c>
      <c r="K523" s="160" t="s">
        <v>238</v>
      </c>
    </row>
    <row r="524" spans="1:11" x14ac:dyDescent="0.3">
      <c r="A524" s="160" t="s">
        <v>1336</v>
      </c>
      <c r="B524" s="160" t="s">
        <v>1337</v>
      </c>
      <c r="C524" s="160" t="s">
        <v>241</v>
      </c>
      <c r="D524" s="160" t="s">
        <v>242</v>
      </c>
      <c r="E524" s="160" t="s">
        <v>234</v>
      </c>
      <c r="F524" s="160" t="s">
        <v>231</v>
      </c>
      <c r="G524" s="160" t="s">
        <v>231</v>
      </c>
      <c r="H524" s="160" t="s">
        <v>231</v>
      </c>
      <c r="I524" s="160" t="s">
        <v>231</v>
      </c>
      <c r="J524" s="160" t="s">
        <v>273</v>
      </c>
      <c r="K524" s="160" t="s">
        <v>238</v>
      </c>
    </row>
    <row r="525" spans="1:11" x14ac:dyDescent="0.3">
      <c r="A525" s="160" t="s">
        <v>1338</v>
      </c>
      <c r="B525" s="160" t="s">
        <v>1339</v>
      </c>
      <c r="C525" s="160" t="s">
        <v>241</v>
      </c>
      <c r="D525" s="160" t="s">
        <v>242</v>
      </c>
      <c r="E525" s="160" t="s">
        <v>234</v>
      </c>
      <c r="F525" s="160" t="s">
        <v>231</v>
      </c>
      <c r="G525" s="160" t="s">
        <v>231</v>
      </c>
      <c r="H525" s="160" t="s">
        <v>231</v>
      </c>
      <c r="I525" s="160" t="s">
        <v>231</v>
      </c>
      <c r="J525" s="160" t="s">
        <v>246</v>
      </c>
      <c r="K525" s="160" t="s">
        <v>344</v>
      </c>
    </row>
    <row r="526" spans="1:11" x14ac:dyDescent="0.3">
      <c r="A526" s="160" t="s">
        <v>1340</v>
      </c>
      <c r="B526" s="160" t="s">
        <v>1341</v>
      </c>
      <c r="C526" s="160" t="s">
        <v>241</v>
      </c>
      <c r="D526" s="160" t="s">
        <v>242</v>
      </c>
      <c r="E526" s="160" t="s">
        <v>234</v>
      </c>
      <c r="F526" s="160" t="s">
        <v>231</v>
      </c>
      <c r="G526" s="160" t="s">
        <v>231</v>
      </c>
      <c r="H526" s="160" t="s">
        <v>231</v>
      </c>
      <c r="I526" s="160" t="s">
        <v>231</v>
      </c>
      <c r="J526" s="160" t="s">
        <v>246</v>
      </c>
      <c r="K526" s="160" t="s">
        <v>238</v>
      </c>
    </row>
    <row r="527" spans="1:11" x14ac:dyDescent="0.3">
      <c r="A527" s="160" t="s">
        <v>1342</v>
      </c>
      <c r="B527" s="160" t="s">
        <v>1343</v>
      </c>
      <c r="C527" s="160" t="s">
        <v>241</v>
      </c>
      <c r="D527" s="160" t="s">
        <v>242</v>
      </c>
      <c r="E527" s="160" t="s">
        <v>234</v>
      </c>
      <c r="F527" s="160" t="s">
        <v>231</v>
      </c>
      <c r="G527" s="160" t="s">
        <v>231</v>
      </c>
      <c r="H527" s="160" t="s">
        <v>231</v>
      </c>
      <c r="I527" s="160" t="s">
        <v>231</v>
      </c>
      <c r="J527" s="160" t="s">
        <v>428</v>
      </c>
      <c r="K527" s="160" t="s">
        <v>344</v>
      </c>
    </row>
    <row r="528" spans="1:11" x14ac:dyDescent="0.3">
      <c r="A528" s="160" t="s">
        <v>1344</v>
      </c>
      <c r="B528" s="160" t="s">
        <v>1345</v>
      </c>
      <c r="C528" s="160" t="s">
        <v>241</v>
      </c>
      <c r="D528" s="160" t="s">
        <v>242</v>
      </c>
      <c r="E528" s="160" t="s">
        <v>234</v>
      </c>
      <c r="F528" s="160" t="s">
        <v>231</v>
      </c>
      <c r="G528" s="160" t="s">
        <v>231</v>
      </c>
      <c r="H528" s="160" t="s">
        <v>231</v>
      </c>
      <c r="I528" s="160" t="s">
        <v>231</v>
      </c>
      <c r="J528" s="160" t="s">
        <v>243</v>
      </c>
      <c r="K528" s="160" t="s">
        <v>238</v>
      </c>
    </row>
    <row r="529" spans="1:11" x14ac:dyDescent="0.3">
      <c r="A529" s="160" t="s">
        <v>1346</v>
      </c>
      <c r="B529" s="160" t="s">
        <v>1347</v>
      </c>
      <c r="C529" s="160" t="s">
        <v>241</v>
      </c>
      <c r="D529" s="160" t="s">
        <v>242</v>
      </c>
      <c r="E529" s="160" t="s">
        <v>234</v>
      </c>
      <c r="F529" s="160" t="s">
        <v>231</v>
      </c>
      <c r="G529" s="160" t="s">
        <v>231</v>
      </c>
      <c r="H529" s="160" t="s">
        <v>231</v>
      </c>
      <c r="I529" s="160" t="s">
        <v>231</v>
      </c>
      <c r="J529" s="160" t="s">
        <v>1348</v>
      </c>
      <c r="K529" s="160" t="s">
        <v>238</v>
      </c>
    </row>
    <row r="530" spans="1:11" x14ac:dyDescent="0.3">
      <c r="A530" s="160" t="s">
        <v>1349</v>
      </c>
      <c r="B530" s="160" t="s">
        <v>1350</v>
      </c>
      <c r="C530" s="160" t="s">
        <v>241</v>
      </c>
      <c r="D530" s="160" t="s">
        <v>242</v>
      </c>
      <c r="E530" s="160" t="s">
        <v>234</v>
      </c>
      <c r="F530" s="160" t="s">
        <v>231</v>
      </c>
      <c r="G530" s="160" t="s">
        <v>231</v>
      </c>
      <c r="H530" s="160" t="s">
        <v>231</v>
      </c>
      <c r="I530" s="160" t="s">
        <v>231</v>
      </c>
      <c r="J530" s="160" t="s">
        <v>246</v>
      </c>
      <c r="K530" s="160" t="s">
        <v>374</v>
      </c>
    </row>
    <row r="531" spans="1:11" x14ac:dyDescent="0.3">
      <c r="A531" s="160" t="s">
        <v>1351</v>
      </c>
      <c r="B531" s="160" t="s">
        <v>1352</v>
      </c>
      <c r="C531" s="160" t="s">
        <v>241</v>
      </c>
      <c r="D531" s="160" t="s">
        <v>242</v>
      </c>
      <c r="E531" s="160" t="s">
        <v>234</v>
      </c>
      <c r="F531" s="160" t="s">
        <v>231</v>
      </c>
      <c r="G531" s="160" t="s">
        <v>231</v>
      </c>
      <c r="H531" s="160" t="s">
        <v>231</v>
      </c>
      <c r="I531" s="160" t="s">
        <v>231</v>
      </c>
      <c r="J531" s="160" t="s">
        <v>1132</v>
      </c>
      <c r="K531" s="160" t="s">
        <v>238</v>
      </c>
    </row>
    <row r="532" spans="1:11" x14ac:dyDescent="0.3">
      <c r="A532" s="160" t="s">
        <v>1353</v>
      </c>
      <c r="B532" s="160" t="s">
        <v>1354</v>
      </c>
      <c r="C532" s="160" t="s">
        <v>241</v>
      </c>
      <c r="D532" s="160" t="s">
        <v>242</v>
      </c>
      <c r="E532" s="160" t="s">
        <v>234</v>
      </c>
      <c r="F532" s="160" t="s">
        <v>231</v>
      </c>
      <c r="G532" s="160" t="s">
        <v>231</v>
      </c>
      <c r="H532" s="160" t="s">
        <v>231</v>
      </c>
      <c r="I532" s="160" t="s">
        <v>231</v>
      </c>
      <c r="J532" s="160" t="s">
        <v>243</v>
      </c>
      <c r="K532" s="160" t="s">
        <v>344</v>
      </c>
    </row>
    <row r="533" spans="1:11" x14ac:dyDescent="0.3">
      <c r="A533" s="160" t="s">
        <v>1355</v>
      </c>
      <c r="B533" s="160" t="s">
        <v>1356</v>
      </c>
      <c r="C533" s="160" t="s">
        <v>241</v>
      </c>
      <c r="D533" s="160" t="s">
        <v>242</v>
      </c>
      <c r="E533" s="160" t="s">
        <v>234</v>
      </c>
      <c r="F533" s="160" t="s">
        <v>231</v>
      </c>
      <c r="G533" s="160" t="s">
        <v>231</v>
      </c>
      <c r="H533" s="160" t="s">
        <v>231</v>
      </c>
      <c r="I533" s="160" t="s">
        <v>231</v>
      </c>
      <c r="J533" s="160" t="s">
        <v>425</v>
      </c>
      <c r="K533" s="160" t="s">
        <v>238</v>
      </c>
    </row>
    <row r="534" spans="1:11" x14ac:dyDescent="0.3">
      <c r="A534" s="160" t="s">
        <v>1357</v>
      </c>
      <c r="B534" s="160" t="s">
        <v>1358</v>
      </c>
      <c r="C534" s="160" t="s">
        <v>241</v>
      </c>
      <c r="D534" s="160" t="s">
        <v>242</v>
      </c>
      <c r="E534" s="160" t="s">
        <v>234</v>
      </c>
      <c r="F534" s="160" t="s">
        <v>231</v>
      </c>
      <c r="G534" s="160" t="s">
        <v>231</v>
      </c>
      <c r="H534" s="160" t="s">
        <v>231</v>
      </c>
      <c r="I534" s="160" t="s">
        <v>231</v>
      </c>
      <c r="J534" s="160" t="s">
        <v>243</v>
      </c>
      <c r="K534" s="160" t="s">
        <v>238</v>
      </c>
    </row>
    <row r="535" spans="1:11" x14ac:dyDescent="0.3">
      <c r="A535" s="160" t="s">
        <v>1359</v>
      </c>
      <c r="B535" s="160" t="s">
        <v>1360</v>
      </c>
      <c r="C535" s="160" t="s">
        <v>241</v>
      </c>
      <c r="D535" s="160" t="s">
        <v>242</v>
      </c>
      <c r="E535" s="160" t="s">
        <v>234</v>
      </c>
      <c r="F535" s="160" t="s">
        <v>231</v>
      </c>
      <c r="G535" s="160" t="s">
        <v>231</v>
      </c>
      <c r="H535" s="160" t="s">
        <v>231</v>
      </c>
      <c r="I535" s="160" t="s">
        <v>231</v>
      </c>
      <c r="J535" s="160" t="s">
        <v>243</v>
      </c>
      <c r="K535" s="160" t="s">
        <v>238</v>
      </c>
    </row>
    <row r="536" spans="1:11" x14ac:dyDescent="0.3">
      <c r="A536" s="160" t="s">
        <v>1361</v>
      </c>
      <c r="B536" s="160" t="s">
        <v>1362</v>
      </c>
      <c r="C536" s="160" t="s">
        <v>241</v>
      </c>
      <c r="D536" s="160" t="s">
        <v>242</v>
      </c>
      <c r="E536" s="160" t="s">
        <v>234</v>
      </c>
      <c r="F536" s="160" t="s">
        <v>231</v>
      </c>
      <c r="G536" s="160" t="s">
        <v>231</v>
      </c>
      <c r="H536" s="160" t="s">
        <v>231</v>
      </c>
      <c r="I536" s="160" t="s">
        <v>231</v>
      </c>
      <c r="J536" s="160" t="s">
        <v>243</v>
      </c>
      <c r="K536" s="160" t="s">
        <v>344</v>
      </c>
    </row>
    <row r="537" spans="1:11" x14ac:dyDescent="0.3">
      <c r="A537" s="160" t="s">
        <v>1363</v>
      </c>
      <c r="B537" s="160" t="s">
        <v>1364</v>
      </c>
      <c r="C537" s="160" t="s">
        <v>241</v>
      </c>
      <c r="D537" s="160" t="s">
        <v>242</v>
      </c>
      <c r="E537" s="160" t="s">
        <v>234</v>
      </c>
      <c r="F537" s="160" t="s">
        <v>231</v>
      </c>
      <c r="G537" s="160" t="s">
        <v>231</v>
      </c>
      <c r="H537" s="160" t="s">
        <v>231</v>
      </c>
      <c r="I537" s="160" t="s">
        <v>231</v>
      </c>
      <c r="J537" s="160" t="s">
        <v>243</v>
      </c>
      <c r="K537" s="160" t="s">
        <v>238</v>
      </c>
    </row>
    <row r="538" spans="1:11" x14ac:dyDescent="0.3">
      <c r="A538" s="160" t="s">
        <v>1365</v>
      </c>
      <c r="B538" s="160" t="s">
        <v>1366</v>
      </c>
      <c r="C538" s="160" t="s">
        <v>241</v>
      </c>
      <c r="D538" s="160" t="s">
        <v>242</v>
      </c>
      <c r="E538" s="160" t="s">
        <v>234</v>
      </c>
      <c r="F538" s="160" t="s">
        <v>231</v>
      </c>
      <c r="G538" s="160" t="s">
        <v>231</v>
      </c>
      <c r="H538" s="160" t="s">
        <v>231</v>
      </c>
      <c r="I538" s="160" t="s">
        <v>231</v>
      </c>
      <c r="J538" s="160" t="s">
        <v>243</v>
      </c>
      <c r="K538" s="160" t="s">
        <v>344</v>
      </c>
    </row>
    <row r="539" spans="1:11" x14ac:dyDescent="0.3">
      <c r="A539" s="160" t="s">
        <v>1367</v>
      </c>
      <c r="B539" s="160" t="s">
        <v>1368</v>
      </c>
      <c r="C539" s="160" t="s">
        <v>241</v>
      </c>
      <c r="D539" s="160" t="s">
        <v>242</v>
      </c>
      <c r="E539" s="160" t="s">
        <v>234</v>
      </c>
      <c r="F539" s="160" t="s">
        <v>231</v>
      </c>
      <c r="G539" s="160" t="s">
        <v>231</v>
      </c>
      <c r="H539" s="160" t="s">
        <v>231</v>
      </c>
      <c r="I539" s="160" t="s">
        <v>231</v>
      </c>
      <c r="J539" s="160" t="s">
        <v>389</v>
      </c>
      <c r="K539" s="160" t="s">
        <v>238</v>
      </c>
    </row>
    <row r="540" spans="1:11" x14ac:dyDescent="0.3">
      <c r="A540" s="160" t="s">
        <v>1369</v>
      </c>
      <c r="B540" s="160" t="s">
        <v>1370</v>
      </c>
      <c r="C540" s="160" t="s">
        <v>241</v>
      </c>
      <c r="D540" s="160" t="s">
        <v>242</v>
      </c>
      <c r="E540" s="160" t="s">
        <v>234</v>
      </c>
      <c r="F540" s="160" t="s">
        <v>231</v>
      </c>
      <c r="G540" s="160" t="s">
        <v>231</v>
      </c>
      <c r="H540" s="160" t="s">
        <v>231</v>
      </c>
      <c r="I540" s="160" t="s">
        <v>231</v>
      </c>
      <c r="J540" s="160" t="s">
        <v>796</v>
      </c>
      <c r="K540" s="160" t="s">
        <v>238</v>
      </c>
    </row>
    <row r="541" spans="1:11" x14ac:dyDescent="0.3">
      <c r="A541" s="160" t="s">
        <v>1371</v>
      </c>
      <c r="B541" s="160" t="s">
        <v>1372</v>
      </c>
      <c r="C541" s="160" t="s">
        <v>241</v>
      </c>
      <c r="D541" s="160" t="s">
        <v>242</v>
      </c>
      <c r="E541" s="160" t="s">
        <v>234</v>
      </c>
      <c r="F541" s="160" t="s">
        <v>231</v>
      </c>
      <c r="G541" s="160" t="s">
        <v>231</v>
      </c>
      <c r="H541" s="160" t="s">
        <v>231</v>
      </c>
      <c r="I541" s="160" t="s">
        <v>231</v>
      </c>
      <c r="J541" s="160" t="s">
        <v>428</v>
      </c>
      <c r="K541" s="160" t="s">
        <v>344</v>
      </c>
    </row>
    <row r="542" spans="1:11" x14ac:dyDescent="0.3">
      <c r="A542" s="160" t="s">
        <v>1373</v>
      </c>
      <c r="B542" s="160" t="s">
        <v>1374</v>
      </c>
      <c r="C542" s="160" t="s">
        <v>241</v>
      </c>
      <c r="D542" s="160" t="s">
        <v>242</v>
      </c>
      <c r="E542" s="160" t="s">
        <v>234</v>
      </c>
      <c r="F542" s="160" t="s">
        <v>231</v>
      </c>
      <c r="G542" s="160" t="s">
        <v>231</v>
      </c>
      <c r="H542" s="160" t="s">
        <v>231</v>
      </c>
      <c r="I542" s="160" t="s">
        <v>231</v>
      </c>
      <c r="J542" s="160" t="s">
        <v>246</v>
      </c>
      <c r="K542" s="160" t="s">
        <v>238</v>
      </c>
    </row>
    <row r="543" spans="1:11" x14ac:dyDescent="0.3">
      <c r="A543" s="160" t="s">
        <v>1375</v>
      </c>
      <c r="B543" s="160" t="s">
        <v>1376</v>
      </c>
      <c r="C543" s="160" t="s">
        <v>241</v>
      </c>
      <c r="D543" s="160" t="s">
        <v>242</v>
      </c>
      <c r="E543" s="160" t="s">
        <v>234</v>
      </c>
      <c r="F543" s="160" t="s">
        <v>231</v>
      </c>
      <c r="G543" s="160" t="s">
        <v>231</v>
      </c>
      <c r="H543" s="160" t="s">
        <v>231</v>
      </c>
      <c r="I543" s="160" t="s">
        <v>231</v>
      </c>
      <c r="J543" s="160" t="s">
        <v>386</v>
      </c>
      <c r="K543" s="160" t="s">
        <v>238</v>
      </c>
    </row>
    <row r="544" spans="1:11" x14ac:dyDescent="0.3">
      <c r="A544" s="160" t="s">
        <v>1377</v>
      </c>
      <c r="B544" s="160" t="s">
        <v>1378</v>
      </c>
      <c r="C544" s="160" t="s">
        <v>241</v>
      </c>
      <c r="D544" s="160" t="s">
        <v>242</v>
      </c>
      <c r="E544" s="160" t="s">
        <v>234</v>
      </c>
      <c r="F544" s="160" t="s">
        <v>231</v>
      </c>
      <c r="G544" s="160" t="s">
        <v>231</v>
      </c>
      <c r="H544" s="160" t="s">
        <v>231</v>
      </c>
      <c r="I544" s="160" t="s">
        <v>231</v>
      </c>
      <c r="J544" s="160" t="s">
        <v>1379</v>
      </c>
      <c r="K544" s="160" t="s">
        <v>238</v>
      </c>
    </row>
    <row r="545" spans="1:11" x14ac:dyDescent="0.3">
      <c r="A545" s="160" t="s">
        <v>1380</v>
      </c>
      <c r="B545" s="160" t="s">
        <v>1381</v>
      </c>
      <c r="C545" s="160" t="s">
        <v>241</v>
      </c>
      <c r="D545" s="160" t="s">
        <v>242</v>
      </c>
      <c r="E545" s="160" t="s">
        <v>234</v>
      </c>
      <c r="F545" s="160" t="s">
        <v>231</v>
      </c>
      <c r="G545" s="160" t="s">
        <v>231</v>
      </c>
      <c r="H545" s="160" t="s">
        <v>231</v>
      </c>
      <c r="I545" s="160" t="s">
        <v>231</v>
      </c>
      <c r="J545" s="160" t="s">
        <v>428</v>
      </c>
      <c r="K545" s="160" t="s">
        <v>344</v>
      </c>
    </row>
    <row r="546" spans="1:11" x14ac:dyDescent="0.3">
      <c r="A546" s="160" t="s">
        <v>1382</v>
      </c>
      <c r="B546" s="160" t="s">
        <v>380</v>
      </c>
      <c r="C546" s="160" t="s">
        <v>241</v>
      </c>
      <c r="D546" s="160" t="s">
        <v>242</v>
      </c>
      <c r="E546" s="160" t="s">
        <v>234</v>
      </c>
      <c r="F546" s="160" t="s">
        <v>231</v>
      </c>
      <c r="G546" s="160" t="s">
        <v>231</v>
      </c>
      <c r="H546" s="160" t="s">
        <v>231</v>
      </c>
      <c r="I546" s="160" t="s">
        <v>231</v>
      </c>
      <c r="J546" s="160" t="s">
        <v>246</v>
      </c>
      <c r="K546" s="160" t="s">
        <v>344</v>
      </c>
    </row>
    <row r="547" spans="1:11" x14ac:dyDescent="0.3">
      <c r="A547" s="160" t="s">
        <v>1383</v>
      </c>
      <c r="B547" s="160" t="s">
        <v>1384</v>
      </c>
      <c r="C547" s="160" t="s">
        <v>241</v>
      </c>
      <c r="D547" s="160" t="s">
        <v>242</v>
      </c>
      <c r="E547" s="160" t="s">
        <v>234</v>
      </c>
      <c r="F547" s="160" t="s">
        <v>231</v>
      </c>
      <c r="G547" s="160" t="s">
        <v>231</v>
      </c>
      <c r="H547" s="160" t="s">
        <v>231</v>
      </c>
      <c r="I547" s="160" t="s">
        <v>231</v>
      </c>
      <c r="J547" s="160" t="s">
        <v>428</v>
      </c>
      <c r="K547" s="160" t="s">
        <v>344</v>
      </c>
    </row>
    <row r="548" spans="1:11" x14ac:dyDescent="0.3">
      <c r="A548" s="160" t="s">
        <v>1385</v>
      </c>
      <c r="B548" s="160" t="s">
        <v>1386</v>
      </c>
      <c r="C548" s="160" t="s">
        <v>241</v>
      </c>
      <c r="D548" s="160" t="s">
        <v>242</v>
      </c>
      <c r="E548" s="160" t="s">
        <v>234</v>
      </c>
      <c r="F548" s="160" t="s">
        <v>231</v>
      </c>
      <c r="G548" s="160" t="s">
        <v>231</v>
      </c>
      <c r="H548" s="160" t="s">
        <v>231</v>
      </c>
      <c r="I548" s="160" t="s">
        <v>231</v>
      </c>
      <c r="J548" s="160" t="s">
        <v>411</v>
      </c>
      <c r="K548" s="160" t="s">
        <v>238</v>
      </c>
    </row>
    <row r="549" spans="1:11" x14ac:dyDescent="0.3">
      <c r="A549" s="160" t="s">
        <v>1387</v>
      </c>
      <c r="B549" s="160" t="s">
        <v>1386</v>
      </c>
      <c r="C549" s="160" t="s">
        <v>241</v>
      </c>
      <c r="D549" s="160" t="s">
        <v>242</v>
      </c>
      <c r="E549" s="160" t="s">
        <v>234</v>
      </c>
      <c r="F549" s="160" t="s">
        <v>231</v>
      </c>
      <c r="G549" s="160" t="s">
        <v>231</v>
      </c>
      <c r="H549" s="160" t="s">
        <v>231</v>
      </c>
      <c r="I549" s="160" t="s">
        <v>231</v>
      </c>
      <c r="J549" s="160" t="s">
        <v>411</v>
      </c>
      <c r="K549" s="160" t="s">
        <v>238</v>
      </c>
    </row>
    <row r="550" spans="1:11" x14ac:dyDescent="0.3">
      <c r="A550" s="160" t="s">
        <v>1388</v>
      </c>
      <c r="B550" s="160" t="s">
        <v>1389</v>
      </c>
      <c r="C550" s="160" t="s">
        <v>241</v>
      </c>
      <c r="D550" s="160" t="s">
        <v>242</v>
      </c>
      <c r="E550" s="160" t="s">
        <v>234</v>
      </c>
      <c r="F550" s="160" t="s">
        <v>231</v>
      </c>
      <c r="G550" s="160" t="s">
        <v>231</v>
      </c>
      <c r="H550" s="160" t="s">
        <v>231</v>
      </c>
      <c r="I550" s="160" t="s">
        <v>231</v>
      </c>
      <c r="J550" s="160" t="s">
        <v>411</v>
      </c>
      <c r="K550" s="160" t="s">
        <v>238</v>
      </c>
    </row>
    <row r="551" spans="1:11" x14ac:dyDescent="0.3">
      <c r="A551" s="160" t="s">
        <v>1390</v>
      </c>
      <c r="B551" s="160" t="s">
        <v>1391</v>
      </c>
      <c r="C551" s="160" t="s">
        <v>241</v>
      </c>
      <c r="D551" s="160" t="s">
        <v>242</v>
      </c>
      <c r="E551" s="160" t="s">
        <v>234</v>
      </c>
      <c r="F551" s="160" t="s">
        <v>231</v>
      </c>
      <c r="G551" s="160" t="s">
        <v>231</v>
      </c>
      <c r="H551" s="160" t="s">
        <v>231</v>
      </c>
      <c r="I551" s="160" t="s">
        <v>231</v>
      </c>
      <c r="J551" s="160" t="s">
        <v>411</v>
      </c>
      <c r="K551" s="160" t="s">
        <v>238</v>
      </c>
    </row>
    <row r="552" spans="1:11" x14ac:dyDescent="0.3">
      <c r="A552" s="160" t="s">
        <v>1392</v>
      </c>
      <c r="B552" s="160" t="s">
        <v>1393</v>
      </c>
      <c r="C552" s="160" t="s">
        <v>241</v>
      </c>
      <c r="D552" s="160" t="s">
        <v>242</v>
      </c>
      <c r="E552" s="160" t="s">
        <v>234</v>
      </c>
      <c r="F552" s="160" t="s">
        <v>231</v>
      </c>
      <c r="G552" s="160" t="s">
        <v>231</v>
      </c>
      <c r="H552" s="160" t="s">
        <v>231</v>
      </c>
      <c r="I552" s="160" t="s">
        <v>231</v>
      </c>
      <c r="J552" s="160" t="s">
        <v>273</v>
      </c>
      <c r="K552" s="160" t="s">
        <v>238</v>
      </c>
    </row>
    <row r="553" spans="1:11" x14ac:dyDescent="0.3">
      <c r="A553" s="160" t="s">
        <v>1394</v>
      </c>
      <c r="B553" s="160" t="s">
        <v>1395</v>
      </c>
      <c r="C553" s="160" t="s">
        <v>241</v>
      </c>
      <c r="D553" s="160" t="s">
        <v>242</v>
      </c>
      <c r="E553" s="160" t="s">
        <v>234</v>
      </c>
      <c r="F553" s="160" t="s">
        <v>231</v>
      </c>
      <c r="G553" s="160" t="s">
        <v>231</v>
      </c>
      <c r="H553" s="160" t="s">
        <v>231</v>
      </c>
      <c r="I553" s="160" t="s">
        <v>231</v>
      </c>
      <c r="J553" s="160" t="s">
        <v>246</v>
      </c>
      <c r="K553" s="160" t="s">
        <v>238</v>
      </c>
    </row>
    <row r="554" spans="1:11" x14ac:dyDescent="0.3">
      <c r="A554" s="160" t="s">
        <v>1396</v>
      </c>
      <c r="B554" s="160" t="s">
        <v>1397</v>
      </c>
      <c r="C554" s="160" t="s">
        <v>241</v>
      </c>
      <c r="D554" s="160" t="s">
        <v>242</v>
      </c>
      <c r="E554" s="160" t="s">
        <v>234</v>
      </c>
      <c r="F554" s="160" t="s">
        <v>231</v>
      </c>
      <c r="G554" s="160" t="s">
        <v>231</v>
      </c>
      <c r="H554" s="160" t="s">
        <v>231</v>
      </c>
      <c r="I554" s="160" t="s">
        <v>231</v>
      </c>
      <c r="J554" s="160" t="s">
        <v>411</v>
      </c>
      <c r="K554" s="160" t="s">
        <v>238</v>
      </c>
    </row>
    <row r="555" spans="1:11" x14ac:dyDescent="0.3">
      <c r="A555" s="160" t="s">
        <v>1398</v>
      </c>
      <c r="B555" s="160" t="s">
        <v>1399</v>
      </c>
      <c r="C555" s="160" t="s">
        <v>241</v>
      </c>
      <c r="D555" s="160" t="s">
        <v>242</v>
      </c>
      <c r="E555" s="160" t="s">
        <v>234</v>
      </c>
      <c r="F555" s="160" t="s">
        <v>231</v>
      </c>
      <c r="G555" s="160" t="s">
        <v>231</v>
      </c>
      <c r="H555" s="160" t="s">
        <v>231</v>
      </c>
      <c r="I555" s="160" t="s">
        <v>231</v>
      </c>
      <c r="J555" s="160" t="s">
        <v>411</v>
      </c>
      <c r="K555" s="160" t="s">
        <v>238</v>
      </c>
    </row>
    <row r="556" spans="1:11" x14ac:dyDescent="0.3">
      <c r="A556" s="160" t="s">
        <v>1400</v>
      </c>
      <c r="B556" s="160" t="s">
        <v>1401</v>
      </c>
      <c r="C556" s="160" t="s">
        <v>241</v>
      </c>
      <c r="D556" s="160" t="s">
        <v>242</v>
      </c>
      <c r="E556" s="160" t="s">
        <v>234</v>
      </c>
      <c r="F556" s="160" t="s">
        <v>231</v>
      </c>
      <c r="G556" s="160" t="s">
        <v>231</v>
      </c>
      <c r="H556" s="160" t="s">
        <v>231</v>
      </c>
      <c r="I556" s="160" t="s">
        <v>231</v>
      </c>
      <c r="J556" s="160" t="s">
        <v>246</v>
      </c>
      <c r="K556" s="160" t="s">
        <v>238</v>
      </c>
    </row>
    <row r="557" spans="1:11" x14ac:dyDescent="0.3">
      <c r="A557" s="160" t="s">
        <v>1402</v>
      </c>
      <c r="B557" s="160" t="s">
        <v>1403</v>
      </c>
      <c r="C557" s="160" t="s">
        <v>241</v>
      </c>
      <c r="D557" s="160" t="s">
        <v>242</v>
      </c>
      <c r="E557" s="160" t="s">
        <v>234</v>
      </c>
      <c r="F557" s="160" t="s">
        <v>231</v>
      </c>
      <c r="G557" s="160" t="s">
        <v>231</v>
      </c>
      <c r="H557" s="160" t="s">
        <v>231</v>
      </c>
      <c r="I557" s="160" t="s">
        <v>231</v>
      </c>
      <c r="J557" s="160" t="s">
        <v>246</v>
      </c>
      <c r="K557" s="160" t="s">
        <v>238</v>
      </c>
    </row>
    <row r="558" spans="1:11" x14ac:dyDescent="0.3">
      <c r="A558" s="160" t="s">
        <v>235</v>
      </c>
      <c r="B558" s="160" t="s">
        <v>1404</v>
      </c>
      <c r="C558" s="160" t="s">
        <v>241</v>
      </c>
      <c r="D558" s="160" t="s">
        <v>242</v>
      </c>
      <c r="E558" s="160" t="s">
        <v>234</v>
      </c>
      <c r="F558" s="160" t="s">
        <v>231</v>
      </c>
      <c r="G558" s="160" t="s">
        <v>231</v>
      </c>
      <c r="H558" s="160" t="s">
        <v>231</v>
      </c>
      <c r="I558" s="160" t="s">
        <v>231</v>
      </c>
      <c r="J558" s="160" t="s">
        <v>237</v>
      </c>
      <c r="K558" s="160" t="s">
        <v>238</v>
      </c>
    </row>
    <row r="559" spans="1:11" x14ac:dyDescent="0.3">
      <c r="A559" s="160" t="s">
        <v>1405</v>
      </c>
      <c r="B559" s="160" t="s">
        <v>1406</v>
      </c>
      <c r="C559" s="160" t="s">
        <v>241</v>
      </c>
      <c r="D559" s="160" t="s">
        <v>242</v>
      </c>
      <c r="E559" s="160" t="s">
        <v>234</v>
      </c>
      <c r="F559" s="160" t="s">
        <v>231</v>
      </c>
      <c r="G559" s="160" t="s">
        <v>231</v>
      </c>
      <c r="H559" s="160" t="s">
        <v>231</v>
      </c>
      <c r="I559" s="160" t="s">
        <v>231</v>
      </c>
      <c r="J559" s="160" t="s">
        <v>1407</v>
      </c>
      <c r="K559" s="160" t="s">
        <v>238</v>
      </c>
    </row>
    <row r="560" spans="1:11" x14ac:dyDescent="0.3">
      <c r="A560" s="160" t="s">
        <v>1408</v>
      </c>
      <c r="B560" s="160" t="s">
        <v>1409</v>
      </c>
      <c r="C560" s="160" t="s">
        <v>241</v>
      </c>
      <c r="D560" s="160" t="s">
        <v>242</v>
      </c>
      <c r="E560" s="160" t="s">
        <v>234</v>
      </c>
      <c r="F560" s="160" t="s">
        <v>231</v>
      </c>
      <c r="G560" s="160" t="s">
        <v>231</v>
      </c>
      <c r="H560" s="160" t="s">
        <v>231</v>
      </c>
      <c r="I560" s="160" t="s">
        <v>231</v>
      </c>
      <c r="J560" s="160" t="s">
        <v>246</v>
      </c>
      <c r="K560" s="160" t="s">
        <v>238</v>
      </c>
    </row>
    <row r="561" spans="1:11" x14ac:dyDescent="0.3">
      <c r="A561" s="160" t="s">
        <v>1410</v>
      </c>
      <c r="B561" s="160" t="s">
        <v>1411</v>
      </c>
      <c r="C561" s="160" t="s">
        <v>241</v>
      </c>
      <c r="D561" s="160" t="s">
        <v>242</v>
      </c>
      <c r="E561" s="160" t="s">
        <v>234</v>
      </c>
      <c r="F561" s="160" t="s">
        <v>231</v>
      </c>
      <c r="G561" s="160" t="s">
        <v>231</v>
      </c>
      <c r="H561" s="160" t="s">
        <v>231</v>
      </c>
      <c r="I561" s="160" t="s">
        <v>231</v>
      </c>
      <c r="J561" s="160" t="s">
        <v>246</v>
      </c>
      <c r="K561" s="160" t="s">
        <v>238</v>
      </c>
    </row>
    <row r="562" spans="1:11" x14ac:dyDescent="0.3">
      <c r="A562" s="160" t="s">
        <v>1412</v>
      </c>
      <c r="B562" s="160" t="s">
        <v>1413</v>
      </c>
      <c r="C562" s="160" t="s">
        <v>241</v>
      </c>
      <c r="D562" s="160" t="s">
        <v>242</v>
      </c>
      <c r="E562" s="160" t="s">
        <v>234</v>
      </c>
      <c r="F562" s="160" t="s">
        <v>231</v>
      </c>
      <c r="G562" s="160" t="s">
        <v>231</v>
      </c>
      <c r="H562" s="160" t="s">
        <v>231</v>
      </c>
      <c r="I562" s="160" t="s">
        <v>231</v>
      </c>
      <c r="J562" s="160" t="s">
        <v>246</v>
      </c>
      <c r="K562" s="160" t="s">
        <v>238</v>
      </c>
    </row>
    <row r="563" spans="1:11" x14ac:dyDescent="0.3">
      <c r="A563" s="160" t="s">
        <v>1414</v>
      </c>
      <c r="B563" s="160" t="s">
        <v>1415</v>
      </c>
      <c r="C563" s="160" t="s">
        <v>241</v>
      </c>
      <c r="D563" s="160" t="s">
        <v>242</v>
      </c>
      <c r="E563" s="160" t="s">
        <v>234</v>
      </c>
      <c r="F563" s="160" t="s">
        <v>231</v>
      </c>
      <c r="G563" s="160" t="s">
        <v>231</v>
      </c>
      <c r="H563" s="160" t="s">
        <v>231</v>
      </c>
      <c r="I563" s="160" t="s">
        <v>231</v>
      </c>
      <c r="J563" s="160" t="s">
        <v>1416</v>
      </c>
      <c r="K563" s="160" t="s">
        <v>238</v>
      </c>
    </row>
    <row r="564" spans="1:11" x14ac:dyDescent="0.3">
      <c r="A564" s="160" t="s">
        <v>1417</v>
      </c>
      <c r="B564" s="160" t="s">
        <v>1418</v>
      </c>
      <c r="C564" s="160" t="s">
        <v>241</v>
      </c>
      <c r="D564" s="160" t="s">
        <v>242</v>
      </c>
      <c r="E564" s="160" t="s">
        <v>234</v>
      </c>
      <c r="F564" s="160" t="s">
        <v>231</v>
      </c>
      <c r="G564" s="160" t="s">
        <v>231</v>
      </c>
      <c r="H564" s="160" t="s">
        <v>231</v>
      </c>
      <c r="I564" s="160" t="s">
        <v>231</v>
      </c>
      <c r="J564" s="160" t="s">
        <v>1416</v>
      </c>
      <c r="K564" s="160" t="s">
        <v>238</v>
      </c>
    </row>
    <row r="565" spans="1:11" x14ac:dyDescent="0.3">
      <c r="A565" s="160" t="s">
        <v>1419</v>
      </c>
      <c r="B565" s="160" t="s">
        <v>1420</v>
      </c>
      <c r="C565" s="160" t="s">
        <v>241</v>
      </c>
      <c r="D565" s="160" t="s">
        <v>242</v>
      </c>
      <c r="E565" s="160" t="s">
        <v>234</v>
      </c>
      <c r="F565" s="160" t="s">
        <v>231</v>
      </c>
      <c r="G565" s="160" t="s">
        <v>231</v>
      </c>
      <c r="H565" s="160" t="s">
        <v>231</v>
      </c>
      <c r="I565" s="160" t="s">
        <v>231</v>
      </c>
      <c r="J565" s="160" t="s">
        <v>1416</v>
      </c>
      <c r="K565" s="160" t="s">
        <v>238</v>
      </c>
    </row>
    <row r="566" spans="1:11" x14ac:dyDescent="0.3">
      <c r="A566" s="160" t="s">
        <v>1421</v>
      </c>
      <c r="B566" s="160" t="s">
        <v>1422</v>
      </c>
      <c r="C566" s="160" t="s">
        <v>241</v>
      </c>
      <c r="D566" s="160" t="s">
        <v>242</v>
      </c>
      <c r="E566" s="160" t="s">
        <v>234</v>
      </c>
      <c r="F566" s="160" t="s">
        <v>231</v>
      </c>
      <c r="G566" s="160" t="s">
        <v>231</v>
      </c>
      <c r="H566" s="160" t="s">
        <v>231</v>
      </c>
      <c r="I566" s="160" t="s">
        <v>231</v>
      </c>
      <c r="J566" s="160" t="s">
        <v>1416</v>
      </c>
      <c r="K566" s="160" t="s">
        <v>238</v>
      </c>
    </row>
    <row r="567" spans="1:11" x14ac:dyDescent="0.3">
      <c r="A567" s="160" t="s">
        <v>1423</v>
      </c>
      <c r="B567" s="160" t="s">
        <v>1424</v>
      </c>
      <c r="C567" s="160" t="s">
        <v>241</v>
      </c>
      <c r="D567" s="160" t="s">
        <v>242</v>
      </c>
      <c r="E567" s="160" t="s">
        <v>234</v>
      </c>
      <c r="F567" s="160" t="s">
        <v>231</v>
      </c>
      <c r="G567" s="160" t="s">
        <v>231</v>
      </c>
      <c r="H567" s="160" t="s">
        <v>231</v>
      </c>
      <c r="I567" s="160" t="s">
        <v>231</v>
      </c>
      <c r="J567" s="160" t="s">
        <v>1416</v>
      </c>
      <c r="K567" s="160" t="s">
        <v>238</v>
      </c>
    </row>
    <row r="568" spans="1:11" x14ac:dyDescent="0.3">
      <c r="A568" s="160" t="s">
        <v>1425</v>
      </c>
      <c r="B568" s="160" t="s">
        <v>1426</v>
      </c>
      <c r="C568" s="160" t="s">
        <v>241</v>
      </c>
      <c r="D568" s="160" t="s">
        <v>242</v>
      </c>
      <c r="E568" s="160" t="s">
        <v>234</v>
      </c>
      <c r="F568" s="160" t="s">
        <v>231</v>
      </c>
      <c r="G568" s="160" t="s">
        <v>231</v>
      </c>
      <c r="H568" s="160" t="s">
        <v>231</v>
      </c>
      <c r="I568" s="160" t="s">
        <v>231</v>
      </c>
      <c r="J568" s="160" t="s">
        <v>1416</v>
      </c>
      <c r="K568" s="160" t="s">
        <v>238</v>
      </c>
    </row>
    <row r="569" spans="1:11" x14ac:dyDescent="0.3">
      <c r="A569" s="160" t="s">
        <v>1427</v>
      </c>
      <c r="B569" s="160" t="s">
        <v>1428</v>
      </c>
      <c r="C569" s="160" t="s">
        <v>241</v>
      </c>
      <c r="D569" s="160" t="s">
        <v>242</v>
      </c>
      <c r="E569" s="160" t="s">
        <v>234</v>
      </c>
      <c r="F569" s="160" t="s">
        <v>231</v>
      </c>
      <c r="G569" s="160" t="s">
        <v>231</v>
      </c>
      <c r="H569" s="160" t="s">
        <v>231</v>
      </c>
      <c r="I569" s="160" t="s">
        <v>231</v>
      </c>
      <c r="J569" s="160" t="s">
        <v>1416</v>
      </c>
      <c r="K569" s="160" t="s">
        <v>238</v>
      </c>
    </row>
    <row r="570" spans="1:11" x14ac:dyDescent="0.3">
      <c r="A570" s="160" t="s">
        <v>1429</v>
      </c>
      <c r="B570" s="160" t="s">
        <v>1430</v>
      </c>
      <c r="C570" s="160" t="s">
        <v>241</v>
      </c>
      <c r="D570" s="160" t="s">
        <v>242</v>
      </c>
      <c r="E570" s="160" t="s">
        <v>234</v>
      </c>
      <c r="F570" s="160" t="s">
        <v>231</v>
      </c>
      <c r="G570" s="160" t="s">
        <v>231</v>
      </c>
      <c r="H570" s="160" t="s">
        <v>231</v>
      </c>
      <c r="I570" s="160" t="s">
        <v>231</v>
      </c>
      <c r="J570" s="160" t="s">
        <v>1416</v>
      </c>
      <c r="K570" s="160" t="s">
        <v>238</v>
      </c>
    </row>
    <row r="571" spans="1:11" x14ac:dyDescent="0.3">
      <c r="A571" s="160" t="s">
        <v>1431</v>
      </c>
      <c r="B571" s="160" t="s">
        <v>1432</v>
      </c>
      <c r="C571" s="160" t="s">
        <v>241</v>
      </c>
      <c r="D571" s="160" t="s">
        <v>242</v>
      </c>
      <c r="E571" s="160" t="s">
        <v>234</v>
      </c>
      <c r="F571" s="160" t="s">
        <v>231</v>
      </c>
      <c r="G571" s="160" t="s">
        <v>231</v>
      </c>
      <c r="H571" s="160" t="s">
        <v>231</v>
      </c>
      <c r="I571" s="160" t="s">
        <v>231</v>
      </c>
      <c r="J571" s="160" t="s">
        <v>1416</v>
      </c>
      <c r="K571" s="160" t="s">
        <v>238</v>
      </c>
    </row>
    <row r="572" spans="1:11" x14ac:dyDescent="0.3">
      <c r="A572" s="160" t="s">
        <v>1433</v>
      </c>
      <c r="B572" s="160" t="s">
        <v>1434</v>
      </c>
      <c r="C572" s="160" t="s">
        <v>241</v>
      </c>
      <c r="D572" s="160" t="s">
        <v>242</v>
      </c>
      <c r="E572" s="160" t="s">
        <v>234</v>
      </c>
      <c r="F572" s="160" t="s">
        <v>231</v>
      </c>
      <c r="G572" s="160" t="s">
        <v>231</v>
      </c>
      <c r="H572" s="160" t="s">
        <v>231</v>
      </c>
      <c r="I572" s="160" t="s">
        <v>231</v>
      </c>
      <c r="J572" s="160" t="s">
        <v>1416</v>
      </c>
      <c r="K572" s="160" t="s">
        <v>238</v>
      </c>
    </row>
    <row r="573" spans="1:11" x14ac:dyDescent="0.3">
      <c r="A573" s="160" t="s">
        <v>1435</v>
      </c>
      <c r="B573" s="160" t="s">
        <v>1436</v>
      </c>
      <c r="C573" s="160" t="s">
        <v>241</v>
      </c>
      <c r="D573" s="160" t="s">
        <v>242</v>
      </c>
      <c r="E573" s="160" t="s">
        <v>234</v>
      </c>
      <c r="F573" s="160" t="s">
        <v>231</v>
      </c>
      <c r="G573" s="160" t="s">
        <v>231</v>
      </c>
      <c r="H573" s="160" t="s">
        <v>231</v>
      </c>
      <c r="I573" s="160" t="s">
        <v>231</v>
      </c>
      <c r="J573" s="160" t="s">
        <v>1416</v>
      </c>
      <c r="K573" s="160" t="s">
        <v>238</v>
      </c>
    </row>
    <row r="574" spans="1:11" x14ac:dyDescent="0.3">
      <c r="A574" s="160" t="s">
        <v>1437</v>
      </c>
      <c r="B574" s="160" t="s">
        <v>1438</v>
      </c>
      <c r="C574" s="160" t="s">
        <v>241</v>
      </c>
      <c r="D574" s="160" t="s">
        <v>242</v>
      </c>
      <c r="E574" s="160" t="s">
        <v>234</v>
      </c>
      <c r="F574" s="160" t="s">
        <v>231</v>
      </c>
      <c r="G574" s="160" t="s">
        <v>231</v>
      </c>
      <c r="H574" s="160" t="s">
        <v>231</v>
      </c>
      <c r="I574" s="160" t="s">
        <v>231</v>
      </c>
      <c r="J574" s="160" t="s">
        <v>1416</v>
      </c>
      <c r="K574" s="160" t="s">
        <v>238</v>
      </c>
    </row>
    <row r="575" spans="1:11" x14ac:dyDescent="0.3">
      <c r="A575" s="160" t="s">
        <v>1439</v>
      </c>
      <c r="B575" s="160" t="s">
        <v>1440</v>
      </c>
      <c r="C575" s="160" t="s">
        <v>241</v>
      </c>
      <c r="D575" s="160" t="s">
        <v>242</v>
      </c>
      <c r="E575" s="160" t="s">
        <v>234</v>
      </c>
      <c r="F575" s="160" t="s">
        <v>231</v>
      </c>
      <c r="G575" s="160" t="s">
        <v>231</v>
      </c>
      <c r="H575" s="160" t="s">
        <v>231</v>
      </c>
      <c r="I575" s="160" t="s">
        <v>231</v>
      </c>
      <c r="J575" s="160" t="s">
        <v>1441</v>
      </c>
      <c r="K575" s="160" t="s">
        <v>238</v>
      </c>
    </row>
    <row r="576" spans="1:11" x14ac:dyDescent="0.3">
      <c r="A576" s="160" t="s">
        <v>1442</v>
      </c>
      <c r="B576" s="160" t="s">
        <v>1443</v>
      </c>
      <c r="C576" s="160" t="s">
        <v>241</v>
      </c>
      <c r="D576" s="160" t="s">
        <v>242</v>
      </c>
      <c r="E576" s="160" t="s">
        <v>234</v>
      </c>
      <c r="F576" s="160" t="s">
        <v>231</v>
      </c>
      <c r="G576" s="160" t="s">
        <v>231</v>
      </c>
      <c r="H576" s="160" t="s">
        <v>231</v>
      </c>
      <c r="I576" s="160" t="s">
        <v>231</v>
      </c>
      <c r="J576" s="160" t="s">
        <v>875</v>
      </c>
      <c r="K576" s="160" t="s">
        <v>238</v>
      </c>
    </row>
    <row r="577" spans="1:11" x14ac:dyDescent="0.3">
      <c r="A577" s="160" t="s">
        <v>1444</v>
      </c>
      <c r="B577" s="160" t="s">
        <v>1445</v>
      </c>
      <c r="C577" s="160" t="s">
        <v>241</v>
      </c>
      <c r="D577" s="160" t="s">
        <v>242</v>
      </c>
      <c r="E577" s="160" t="s">
        <v>234</v>
      </c>
      <c r="F577" s="160" t="s">
        <v>231</v>
      </c>
      <c r="G577" s="160" t="s">
        <v>231</v>
      </c>
      <c r="H577" s="160" t="s">
        <v>231</v>
      </c>
      <c r="I577" s="160" t="s">
        <v>231</v>
      </c>
      <c r="J577" s="160" t="s">
        <v>425</v>
      </c>
      <c r="K577" s="160" t="s">
        <v>238</v>
      </c>
    </row>
    <row r="578" spans="1:11" x14ac:dyDescent="0.3">
      <c r="A578" s="160" t="s">
        <v>1446</v>
      </c>
      <c r="B578" s="160" t="s">
        <v>1447</v>
      </c>
      <c r="C578" s="160" t="s">
        <v>331</v>
      </c>
      <c r="D578" s="160" t="s">
        <v>332</v>
      </c>
      <c r="E578" s="160" t="s">
        <v>234</v>
      </c>
      <c r="F578" s="160" t="s">
        <v>231</v>
      </c>
      <c r="G578" s="160" t="s">
        <v>231</v>
      </c>
      <c r="H578" s="160" t="s">
        <v>231</v>
      </c>
      <c r="I578" s="160" t="s">
        <v>231</v>
      </c>
      <c r="J578" s="160" t="s">
        <v>526</v>
      </c>
      <c r="K578" s="160" t="s">
        <v>238</v>
      </c>
    </row>
    <row r="579" spans="1:11" x14ac:dyDescent="0.3">
      <c r="A579" s="160" t="s">
        <v>1448</v>
      </c>
      <c r="B579" s="160" t="s">
        <v>1449</v>
      </c>
      <c r="C579" s="160" t="s">
        <v>341</v>
      </c>
      <c r="D579" s="160" t="s">
        <v>342</v>
      </c>
      <c r="E579" s="160" t="s">
        <v>234</v>
      </c>
      <c r="F579" s="160" t="s">
        <v>231</v>
      </c>
      <c r="G579" s="160" t="s">
        <v>231</v>
      </c>
      <c r="H579" s="160" t="s">
        <v>231</v>
      </c>
      <c r="I579" s="160" t="s">
        <v>231</v>
      </c>
      <c r="J579" s="160" t="s">
        <v>1450</v>
      </c>
      <c r="K579" s="160" t="s">
        <v>238</v>
      </c>
    </row>
    <row r="580" spans="1:11" x14ac:dyDescent="0.3">
      <c r="A580" s="160" t="s">
        <v>1451</v>
      </c>
      <c r="B580" s="160" t="s">
        <v>1452</v>
      </c>
      <c r="C580" s="160" t="s">
        <v>241</v>
      </c>
      <c r="D580" s="160" t="s">
        <v>242</v>
      </c>
      <c r="E580" s="160" t="s">
        <v>234</v>
      </c>
      <c r="F580" s="160" t="s">
        <v>231</v>
      </c>
      <c r="G580" s="160" t="s">
        <v>231</v>
      </c>
      <c r="H580" s="160" t="s">
        <v>231</v>
      </c>
      <c r="I580" s="160" t="s">
        <v>231</v>
      </c>
      <c r="J580" s="160" t="s">
        <v>243</v>
      </c>
      <c r="K580" s="160" t="s">
        <v>238</v>
      </c>
    </row>
    <row r="581" spans="1:11" x14ac:dyDescent="0.3">
      <c r="A581" s="160" t="s">
        <v>1453</v>
      </c>
      <c r="B581" s="160" t="s">
        <v>1454</v>
      </c>
      <c r="C581" s="160" t="s">
        <v>241</v>
      </c>
      <c r="D581" s="160" t="s">
        <v>242</v>
      </c>
      <c r="E581" s="160" t="s">
        <v>234</v>
      </c>
      <c r="F581" s="160" t="s">
        <v>231</v>
      </c>
      <c r="G581" s="160" t="s">
        <v>231</v>
      </c>
      <c r="H581" s="160" t="s">
        <v>231</v>
      </c>
      <c r="I581" s="160" t="s">
        <v>231</v>
      </c>
      <c r="J581" s="160" t="s">
        <v>243</v>
      </c>
      <c r="K581" s="160" t="s">
        <v>238</v>
      </c>
    </row>
    <row r="582" spans="1:11" x14ac:dyDescent="0.3">
      <c r="A582" s="160" t="s">
        <v>1455</v>
      </c>
      <c r="B582" s="160" t="s">
        <v>1456</v>
      </c>
      <c r="C582" s="160" t="s">
        <v>241</v>
      </c>
      <c r="D582" s="160" t="s">
        <v>242</v>
      </c>
      <c r="E582" s="160" t="s">
        <v>234</v>
      </c>
      <c r="F582" s="160" t="s">
        <v>231</v>
      </c>
      <c r="G582" s="160" t="s">
        <v>231</v>
      </c>
      <c r="H582" s="160" t="s">
        <v>231</v>
      </c>
      <c r="I582" s="160" t="s">
        <v>231</v>
      </c>
      <c r="J582" s="160" t="s">
        <v>243</v>
      </c>
      <c r="K582" s="160" t="s">
        <v>238</v>
      </c>
    </row>
    <row r="583" spans="1:11" x14ac:dyDescent="0.3">
      <c r="A583" s="160" t="s">
        <v>1457</v>
      </c>
      <c r="B583" s="160" t="s">
        <v>1458</v>
      </c>
      <c r="C583" s="160" t="s">
        <v>241</v>
      </c>
      <c r="D583" s="160" t="s">
        <v>242</v>
      </c>
      <c r="E583" s="160" t="s">
        <v>234</v>
      </c>
      <c r="F583" s="160" t="s">
        <v>231</v>
      </c>
      <c r="G583" s="160" t="s">
        <v>231</v>
      </c>
      <c r="H583" s="160" t="s">
        <v>231</v>
      </c>
      <c r="I583" s="160" t="s">
        <v>231</v>
      </c>
      <c r="J583" s="160" t="s">
        <v>243</v>
      </c>
      <c r="K583" s="160" t="s">
        <v>238</v>
      </c>
    </row>
    <row r="584" spans="1:11" x14ac:dyDescent="0.3">
      <c r="A584" s="160" t="s">
        <v>1459</v>
      </c>
      <c r="B584" s="160" t="s">
        <v>1460</v>
      </c>
      <c r="C584" s="160" t="s">
        <v>241</v>
      </c>
      <c r="D584" s="160" t="s">
        <v>242</v>
      </c>
      <c r="E584" s="160" t="s">
        <v>234</v>
      </c>
      <c r="F584" s="160" t="s">
        <v>231</v>
      </c>
      <c r="G584" s="160" t="s">
        <v>231</v>
      </c>
      <c r="H584" s="160" t="s">
        <v>231</v>
      </c>
      <c r="I584" s="160" t="s">
        <v>231</v>
      </c>
      <c r="J584" s="160" t="s">
        <v>243</v>
      </c>
      <c r="K584" s="160" t="s">
        <v>238</v>
      </c>
    </row>
    <row r="585" spans="1:11" x14ac:dyDescent="0.3">
      <c r="A585" s="160" t="s">
        <v>1461</v>
      </c>
      <c r="B585" s="160" t="s">
        <v>1462</v>
      </c>
      <c r="C585" s="160" t="s">
        <v>241</v>
      </c>
      <c r="D585" s="160" t="s">
        <v>242</v>
      </c>
      <c r="E585" s="160" t="s">
        <v>234</v>
      </c>
      <c r="F585" s="160" t="s">
        <v>231</v>
      </c>
      <c r="G585" s="160" t="s">
        <v>231</v>
      </c>
      <c r="H585" s="160" t="s">
        <v>231</v>
      </c>
      <c r="I585" s="160" t="s">
        <v>231</v>
      </c>
      <c r="J585" s="160" t="s">
        <v>237</v>
      </c>
      <c r="K585" s="160" t="s">
        <v>238</v>
      </c>
    </row>
    <row r="586" spans="1:11" x14ac:dyDescent="0.3">
      <c r="A586" s="160" t="s">
        <v>1463</v>
      </c>
      <c r="B586" s="160" t="s">
        <v>1464</v>
      </c>
      <c r="C586" s="160" t="s">
        <v>241</v>
      </c>
      <c r="D586" s="160" t="s">
        <v>242</v>
      </c>
      <c r="E586" s="160" t="s">
        <v>234</v>
      </c>
      <c r="F586" s="160" t="s">
        <v>231</v>
      </c>
      <c r="G586" s="160" t="s">
        <v>231</v>
      </c>
      <c r="H586" s="160" t="s">
        <v>231</v>
      </c>
      <c r="I586" s="160" t="s">
        <v>231</v>
      </c>
      <c r="J586" s="160" t="s">
        <v>243</v>
      </c>
      <c r="K586" s="160" t="s">
        <v>238</v>
      </c>
    </row>
    <row r="587" spans="1:11" x14ac:dyDescent="0.3">
      <c r="A587" s="160" t="s">
        <v>1465</v>
      </c>
      <c r="B587" s="160" t="s">
        <v>1466</v>
      </c>
      <c r="C587" s="160" t="s">
        <v>241</v>
      </c>
      <c r="D587" s="160" t="s">
        <v>242</v>
      </c>
      <c r="E587" s="160" t="s">
        <v>234</v>
      </c>
      <c r="F587" s="160" t="s">
        <v>231</v>
      </c>
      <c r="G587" s="160" t="s">
        <v>231</v>
      </c>
      <c r="H587" s="160" t="s">
        <v>231</v>
      </c>
      <c r="I587" s="160" t="s">
        <v>231</v>
      </c>
      <c r="J587" s="160" t="s">
        <v>237</v>
      </c>
      <c r="K587" s="160" t="s">
        <v>238</v>
      </c>
    </row>
    <row r="588" spans="1:11" x14ac:dyDescent="0.3">
      <c r="A588" s="160" t="s">
        <v>1467</v>
      </c>
      <c r="B588" s="160" t="s">
        <v>1468</v>
      </c>
      <c r="C588" s="160" t="s">
        <v>241</v>
      </c>
      <c r="D588" s="160" t="s">
        <v>242</v>
      </c>
      <c r="E588" s="160" t="s">
        <v>234</v>
      </c>
      <c r="F588" s="160" t="s">
        <v>231</v>
      </c>
      <c r="G588" s="160" t="s">
        <v>231</v>
      </c>
      <c r="H588" s="160" t="s">
        <v>231</v>
      </c>
      <c r="I588" s="160" t="s">
        <v>231</v>
      </c>
      <c r="J588" s="160" t="s">
        <v>237</v>
      </c>
      <c r="K588" s="160" t="s">
        <v>238</v>
      </c>
    </row>
    <row r="589" spans="1:11" x14ac:dyDescent="0.3">
      <c r="A589" s="160" t="s">
        <v>1469</v>
      </c>
      <c r="B589" s="160" t="s">
        <v>1470</v>
      </c>
      <c r="C589" s="160" t="s">
        <v>331</v>
      </c>
      <c r="D589" s="160" t="s">
        <v>332</v>
      </c>
      <c r="E589" s="160" t="s">
        <v>234</v>
      </c>
      <c r="F589" s="160" t="s">
        <v>231</v>
      </c>
      <c r="G589" s="160" t="s">
        <v>231</v>
      </c>
      <c r="H589" s="160" t="s">
        <v>231</v>
      </c>
      <c r="I589" s="160" t="s">
        <v>231</v>
      </c>
      <c r="J589" s="160" t="s">
        <v>526</v>
      </c>
      <c r="K589" s="160" t="s">
        <v>238</v>
      </c>
    </row>
    <row r="590" spans="1:11" x14ac:dyDescent="0.3">
      <c r="A590" s="160" t="s">
        <v>1471</v>
      </c>
      <c r="B590" s="160" t="s">
        <v>1472</v>
      </c>
      <c r="C590" s="160" t="s">
        <v>241</v>
      </c>
      <c r="D590" s="160" t="s">
        <v>242</v>
      </c>
      <c r="E590" s="160" t="s">
        <v>234</v>
      </c>
      <c r="F590" s="160" t="s">
        <v>231</v>
      </c>
      <c r="G590" s="160" t="s">
        <v>231</v>
      </c>
      <c r="H590" s="160" t="s">
        <v>231</v>
      </c>
      <c r="I590" s="160" t="s">
        <v>231</v>
      </c>
      <c r="J590" s="160" t="s">
        <v>243</v>
      </c>
      <c r="K590" s="160" t="s">
        <v>238</v>
      </c>
    </row>
    <row r="591" spans="1:11" x14ac:dyDescent="0.3">
      <c r="A591" s="160" t="s">
        <v>1473</v>
      </c>
      <c r="B591" s="160" t="s">
        <v>1474</v>
      </c>
      <c r="C591" s="160" t="s">
        <v>241</v>
      </c>
      <c r="D591" s="160" t="s">
        <v>242</v>
      </c>
      <c r="E591" s="160" t="s">
        <v>234</v>
      </c>
      <c r="F591" s="160" t="s">
        <v>231</v>
      </c>
      <c r="G591" s="160" t="s">
        <v>231</v>
      </c>
      <c r="H591" s="160" t="s">
        <v>231</v>
      </c>
      <c r="I591" s="160" t="s">
        <v>231</v>
      </c>
      <c r="J591" s="160" t="s">
        <v>243</v>
      </c>
      <c r="K591" s="160" t="s">
        <v>238</v>
      </c>
    </row>
    <row r="592" spans="1:11" x14ac:dyDescent="0.3">
      <c r="A592" s="160" t="s">
        <v>1475</v>
      </c>
      <c r="B592" s="160" t="s">
        <v>1476</v>
      </c>
      <c r="C592" s="160" t="s">
        <v>241</v>
      </c>
      <c r="D592" s="160" t="s">
        <v>242</v>
      </c>
      <c r="E592" s="160" t="s">
        <v>234</v>
      </c>
      <c r="F592" s="160" t="s">
        <v>231</v>
      </c>
      <c r="G592" s="160" t="s">
        <v>231</v>
      </c>
      <c r="H592" s="160" t="s">
        <v>231</v>
      </c>
      <c r="I592" s="160" t="s">
        <v>231</v>
      </c>
      <c r="J592" s="160" t="s">
        <v>243</v>
      </c>
      <c r="K592" s="160" t="s">
        <v>238</v>
      </c>
    </row>
    <row r="593" spans="1:11" x14ac:dyDescent="0.3">
      <c r="A593" s="160" t="s">
        <v>1477</v>
      </c>
      <c r="B593" s="160" t="s">
        <v>1478</v>
      </c>
      <c r="C593" s="160" t="s">
        <v>331</v>
      </c>
      <c r="D593" s="160" t="s">
        <v>332</v>
      </c>
      <c r="E593" s="160" t="s">
        <v>234</v>
      </c>
      <c r="F593" s="160" t="s">
        <v>231</v>
      </c>
      <c r="G593" s="160" t="s">
        <v>231</v>
      </c>
      <c r="H593" s="160" t="s">
        <v>231</v>
      </c>
      <c r="I593" s="160" t="s">
        <v>231</v>
      </c>
      <c r="J593" s="160" t="s">
        <v>526</v>
      </c>
      <c r="K593" s="160" t="s">
        <v>238</v>
      </c>
    </row>
    <row r="594" spans="1:11" x14ac:dyDescent="0.3">
      <c r="A594" s="160" t="s">
        <v>1479</v>
      </c>
      <c r="B594" s="160" t="s">
        <v>1480</v>
      </c>
      <c r="C594" s="160" t="s">
        <v>241</v>
      </c>
      <c r="D594" s="160" t="s">
        <v>242</v>
      </c>
      <c r="E594" s="160" t="s">
        <v>234</v>
      </c>
      <c r="F594" s="160" t="s">
        <v>231</v>
      </c>
      <c r="G594" s="160" t="s">
        <v>231</v>
      </c>
      <c r="H594" s="160" t="s">
        <v>231</v>
      </c>
      <c r="I594" s="160" t="s">
        <v>231</v>
      </c>
      <c r="J594" s="160" t="s">
        <v>237</v>
      </c>
      <c r="K594" s="160" t="s">
        <v>238</v>
      </c>
    </row>
    <row r="595" spans="1:11" x14ac:dyDescent="0.3">
      <c r="A595" s="160" t="s">
        <v>1481</v>
      </c>
      <c r="B595" s="160" t="s">
        <v>1482</v>
      </c>
      <c r="C595" s="160" t="s">
        <v>412</v>
      </c>
      <c r="D595" s="160" t="s">
        <v>1483</v>
      </c>
      <c r="E595" s="160" t="s">
        <v>234</v>
      </c>
      <c r="F595" s="160" t="s">
        <v>231</v>
      </c>
      <c r="G595" s="160" t="s">
        <v>231</v>
      </c>
      <c r="H595" s="160" t="s">
        <v>231</v>
      </c>
      <c r="I595" s="160" t="s">
        <v>231</v>
      </c>
      <c r="J595" s="160" t="s">
        <v>1484</v>
      </c>
      <c r="K595" s="160" t="s">
        <v>238</v>
      </c>
    </row>
    <row r="596" spans="1:11" x14ac:dyDescent="0.3">
      <c r="A596" s="160" t="s">
        <v>236</v>
      </c>
      <c r="B596" s="160" t="s">
        <v>1485</v>
      </c>
      <c r="C596" s="160" t="s">
        <v>1486</v>
      </c>
      <c r="D596" s="160" t="s">
        <v>232</v>
      </c>
      <c r="E596" s="160" t="s">
        <v>234</v>
      </c>
      <c r="F596" s="160" t="s">
        <v>231</v>
      </c>
      <c r="G596" s="160" t="s">
        <v>231</v>
      </c>
      <c r="H596" s="160" t="s">
        <v>231</v>
      </c>
      <c r="I596" s="160" t="s">
        <v>231</v>
      </c>
      <c r="J596" s="160" t="s">
        <v>328</v>
      </c>
      <c r="K596" s="160" t="s">
        <v>238</v>
      </c>
    </row>
    <row r="597" spans="1:11" x14ac:dyDescent="0.3">
      <c r="A597" s="160" t="s">
        <v>1487</v>
      </c>
      <c r="B597" s="160" t="s">
        <v>1488</v>
      </c>
      <c r="C597" s="160" t="s">
        <v>233</v>
      </c>
      <c r="D597" s="160" t="s">
        <v>1483</v>
      </c>
      <c r="E597" s="160" t="s">
        <v>234</v>
      </c>
      <c r="F597" s="160" t="s">
        <v>235</v>
      </c>
      <c r="G597" s="160" t="s">
        <v>1487</v>
      </c>
      <c r="H597" s="160" t="s">
        <v>231</v>
      </c>
      <c r="I597" s="160" t="s">
        <v>231</v>
      </c>
      <c r="J597" s="160" t="s">
        <v>328</v>
      </c>
      <c r="K597" s="160" t="s">
        <v>238</v>
      </c>
    </row>
    <row r="598" spans="1:11" x14ac:dyDescent="0.3">
      <c r="A598" s="160" t="s">
        <v>1489</v>
      </c>
      <c r="B598" s="160" t="s">
        <v>1490</v>
      </c>
      <c r="C598" s="160" t="s">
        <v>1486</v>
      </c>
      <c r="D598" s="160" t="s">
        <v>232</v>
      </c>
      <c r="E598" s="160" t="s">
        <v>1491</v>
      </c>
      <c r="F598" s="160" t="s">
        <v>231</v>
      </c>
      <c r="G598" s="160" t="s">
        <v>231</v>
      </c>
      <c r="H598" s="160" t="s">
        <v>231</v>
      </c>
      <c r="I598" s="160" t="s">
        <v>231</v>
      </c>
      <c r="J598" s="160" t="s">
        <v>328</v>
      </c>
      <c r="K598" s="160" t="s">
        <v>238</v>
      </c>
    </row>
    <row r="599" spans="1:11" x14ac:dyDescent="0.3">
      <c r="A599" s="160" t="s">
        <v>1492</v>
      </c>
      <c r="B599" s="160" t="s">
        <v>1493</v>
      </c>
      <c r="C599" s="160" t="s">
        <v>241</v>
      </c>
      <c r="D599" s="160" t="s">
        <v>242</v>
      </c>
      <c r="E599" s="160" t="s">
        <v>234</v>
      </c>
      <c r="F599" s="160" t="s">
        <v>231</v>
      </c>
      <c r="G599" s="160" t="s">
        <v>231</v>
      </c>
      <c r="H599" s="160" t="s">
        <v>231</v>
      </c>
      <c r="I599" s="160" t="s">
        <v>231</v>
      </c>
      <c r="J599" s="160" t="s">
        <v>1494</v>
      </c>
      <c r="K599" s="160" t="s">
        <v>238</v>
      </c>
    </row>
    <row r="600" spans="1:11" x14ac:dyDescent="0.3">
      <c r="A600" s="160" t="s">
        <v>1495</v>
      </c>
      <c r="B600" s="160" t="s">
        <v>1496</v>
      </c>
      <c r="C600" s="160" t="s">
        <v>241</v>
      </c>
      <c r="D600" s="160" t="s">
        <v>242</v>
      </c>
      <c r="E600" s="160" t="s">
        <v>234</v>
      </c>
      <c r="F600" s="160" t="s">
        <v>231</v>
      </c>
      <c r="G600" s="160" t="s">
        <v>231</v>
      </c>
      <c r="H600" s="160" t="s">
        <v>231</v>
      </c>
      <c r="I600" s="160" t="s">
        <v>231</v>
      </c>
      <c r="J600" s="160" t="s">
        <v>1153</v>
      </c>
      <c r="K600" s="160" t="s">
        <v>238</v>
      </c>
    </row>
    <row r="601" spans="1:11" x14ac:dyDescent="0.3">
      <c r="A601" s="160" t="s">
        <v>1497</v>
      </c>
      <c r="B601" s="160" t="s">
        <v>1498</v>
      </c>
      <c r="C601" s="160" t="s">
        <v>412</v>
      </c>
      <c r="D601" s="160" t="s">
        <v>1483</v>
      </c>
      <c r="E601" s="160" t="s">
        <v>234</v>
      </c>
      <c r="F601" s="160" t="s">
        <v>231</v>
      </c>
      <c r="G601" s="160" t="s">
        <v>231</v>
      </c>
      <c r="H601" s="160" t="s">
        <v>231</v>
      </c>
      <c r="I601" s="160" t="s">
        <v>231</v>
      </c>
      <c r="J601" s="160" t="s">
        <v>328</v>
      </c>
      <c r="K601" s="160" t="s">
        <v>238</v>
      </c>
    </row>
    <row r="602" spans="1:11" x14ac:dyDescent="0.3">
      <c r="A602" s="160" t="s">
        <v>1499</v>
      </c>
      <c r="B602" s="160" t="s">
        <v>1500</v>
      </c>
      <c r="C602" s="160" t="s">
        <v>1501</v>
      </c>
      <c r="D602" s="160" t="s">
        <v>1483</v>
      </c>
      <c r="E602" s="160" t="s">
        <v>234</v>
      </c>
      <c r="F602" s="160" t="s">
        <v>231</v>
      </c>
      <c r="G602" s="160" t="s">
        <v>231</v>
      </c>
      <c r="H602" s="160" t="s">
        <v>231</v>
      </c>
      <c r="I602" s="160" t="s">
        <v>231</v>
      </c>
      <c r="J602" s="160" t="s">
        <v>328</v>
      </c>
      <c r="K602" s="160" t="s">
        <v>238</v>
      </c>
    </row>
    <row r="603" spans="1:11" x14ac:dyDescent="0.3">
      <c r="A603" s="160" t="s">
        <v>1502</v>
      </c>
      <c r="B603" s="160" t="s">
        <v>827</v>
      </c>
      <c r="C603" s="160" t="s">
        <v>241</v>
      </c>
      <c r="D603" s="160" t="s">
        <v>242</v>
      </c>
      <c r="E603" s="160" t="s">
        <v>234</v>
      </c>
      <c r="F603" s="160" t="s">
        <v>231</v>
      </c>
      <c r="G603" s="160" t="s">
        <v>231</v>
      </c>
      <c r="H603" s="160" t="s">
        <v>231</v>
      </c>
      <c r="I603" s="160" t="s">
        <v>231</v>
      </c>
      <c r="J603" s="160" t="s">
        <v>246</v>
      </c>
      <c r="K603" s="160" t="s">
        <v>238</v>
      </c>
    </row>
    <row r="604" spans="1:11" x14ac:dyDescent="0.3">
      <c r="A604" s="160" t="s">
        <v>1503</v>
      </c>
      <c r="B604" s="160" t="s">
        <v>825</v>
      </c>
      <c r="C604" s="160" t="s">
        <v>233</v>
      </c>
      <c r="D604" s="160" t="s">
        <v>825</v>
      </c>
      <c r="E604" s="160" t="s">
        <v>234</v>
      </c>
      <c r="F604" s="160" t="s">
        <v>235</v>
      </c>
      <c r="G604" s="160" t="s">
        <v>1503</v>
      </c>
      <c r="H604" s="160" t="s">
        <v>231</v>
      </c>
      <c r="I604" s="160" t="s">
        <v>231</v>
      </c>
      <c r="J604" s="160" t="s">
        <v>1407</v>
      </c>
      <c r="K604" s="160" t="s">
        <v>238</v>
      </c>
    </row>
    <row r="605" spans="1:11" x14ac:dyDescent="0.3">
      <c r="A605" s="160" t="s">
        <v>1504</v>
      </c>
      <c r="B605" s="160" t="s">
        <v>1505</v>
      </c>
      <c r="C605" s="160" t="s">
        <v>233</v>
      </c>
      <c r="D605" s="160" t="s">
        <v>1505</v>
      </c>
      <c r="E605" s="160" t="s">
        <v>234</v>
      </c>
      <c r="F605" s="160" t="s">
        <v>235</v>
      </c>
      <c r="G605" s="160" t="s">
        <v>1504</v>
      </c>
      <c r="H605" s="160" t="s">
        <v>231</v>
      </c>
      <c r="I605" s="160" t="s">
        <v>231</v>
      </c>
      <c r="J605" s="160" t="s">
        <v>1407</v>
      </c>
      <c r="K605" s="160" t="s">
        <v>238</v>
      </c>
    </row>
    <row r="606" spans="1:11" x14ac:dyDescent="0.3">
      <c r="A606" s="160" t="s">
        <v>1506</v>
      </c>
      <c r="B606" s="160" t="s">
        <v>1507</v>
      </c>
      <c r="C606" s="160" t="s">
        <v>241</v>
      </c>
      <c r="D606" s="160" t="s">
        <v>242</v>
      </c>
      <c r="E606" s="160" t="s">
        <v>234</v>
      </c>
      <c r="F606" s="160" t="s">
        <v>231</v>
      </c>
      <c r="G606" s="160" t="s">
        <v>231</v>
      </c>
      <c r="H606" s="160" t="s">
        <v>231</v>
      </c>
      <c r="I606" s="160" t="s">
        <v>231</v>
      </c>
      <c r="J606" s="160" t="s">
        <v>237</v>
      </c>
      <c r="K606" s="160" t="s">
        <v>238</v>
      </c>
    </row>
    <row r="607" spans="1:11" x14ac:dyDescent="0.3">
      <c r="A607" s="160" t="s">
        <v>1508</v>
      </c>
      <c r="B607" s="160" t="s">
        <v>1509</v>
      </c>
      <c r="C607" s="160" t="s">
        <v>241</v>
      </c>
      <c r="D607" s="160" t="s">
        <v>242</v>
      </c>
      <c r="E607" s="160" t="s">
        <v>234</v>
      </c>
      <c r="F607" s="160" t="s">
        <v>231</v>
      </c>
      <c r="G607" s="160" t="s">
        <v>231</v>
      </c>
      <c r="H607" s="160" t="s">
        <v>231</v>
      </c>
      <c r="I607" s="160" t="s">
        <v>231</v>
      </c>
      <c r="J607" s="160" t="s">
        <v>425</v>
      </c>
      <c r="K607" s="160" t="s">
        <v>238</v>
      </c>
    </row>
    <row r="608" spans="1:11" x14ac:dyDescent="0.3">
      <c r="A608" s="160" t="s">
        <v>1510</v>
      </c>
      <c r="B608" s="160" t="s">
        <v>1511</v>
      </c>
      <c r="C608" s="160" t="s">
        <v>241</v>
      </c>
      <c r="D608" s="160" t="s">
        <v>242</v>
      </c>
      <c r="E608" s="160" t="s">
        <v>234</v>
      </c>
      <c r="F608" s="160" t="s">
        <v>231</v>
      </c>
      <c r="G608" s="160" t="s">
        <v>231</v>
      </c>
      <c r="H608" s="160" t="s">
        <v>231</v>
      </c>
      <c r="I608" s="160" t="s">
        <v>231</v>
      </c>
      <c r="J608" s="160" t="s">
        <v>243</v>
      </c>
      <c r="K608" s="160" t="s">
        <v>238</v>
      </c>
    </row>
    <row r="609" spans="1:11" x14ac:dyDescent="0.3">
      <c r="A609" s="160" t="s">
        <v>1512</v>
      </c>
      <c r="B609" s="160" t="s">
        <v>1513</v>
      </c>
      <c r="C609" s="160" t="s">
        <v>241</v>
      </c>
      <c r="D609" s="160" t="s">
        <v>242</v>
      </c>
      <c r="E609" s="160" t="s">
        <v>234</v>
      </c>
      <c r="F609" s="160" t="s">
        <v>231</v>
      </c>
      <c r="G609" s="160" t="s">
        <v>231</v>
      </c>
      <c r="H609" s="160" t="s">
        <v>231</v>
      </c>
      <c r="I609" s="160" t="s">
        <v>231</v>
      </c>
      <c r="J609" s="160" t="s">
        <v>237</v>
      </c>
      <c r="K609" s="160" t="s">
        <v>238</v>
      </c>
    </row>
    <row r="610" spans="1:11" x14ac:dyDescent="0.3">
      <c r="A610" s="160" t="s">
        <v>1514</v>
      </c>
      <c r="B610" s="160" t="s">
        <v>1515</v>
      </c>
      <c r="C610" s="160" t="s">
        <v>241</v>
      </c>
      <c r="D610" s="160" t="s">
        <v>242</v>
      </c>
      <c r="E610" s="160" t="s">
        <v>234</v>
      </c>
      <c r="F610" s="160" t="s">
        <v>231</v>
      </c>
      <c r="G610" s="160" t="s">
        <v>231</v>
      </c>
      <c r="H610" s="160" t="s">
        <v>231</v>
      </c>
      <c r="I610" s="160" t="s">
        <v>231</v>
      </c>
      <c r="J610" s="160" t="s">
        <v>1516</v>
      </c>
      <c r="K610" s="160" t="s">
        <v>238</v>
      </c>
    </row>
    <row r="611" spans="1:11" x14ac:dyDescent="0.3">
      <c r="A611" s="160" t="s">
        <v>1517</v>
      </c>
      <c r="B611" s="160" t="s">
        <v>1518</v>
      </c>
      <c r="C611" s="160" t="s">
        <v>241</v>
      </c>
      <c r="D611" s="160" t="s">
        <v>242</v>
      </c>
      <c r="E611" s="160" t="s">
        <v>234</v>
      </c>
      <c r="F611" s="160" t="s">
        <v>231</v>
      </c>
      <c r="G611" s="160" t="s">
        <v>231</v>
      </c>
      <c r="H611" s="160" t="s">
        <v>231</v>
      </c>
      <c r="I611" s="160" t="s">
        <v>231</v>
      </c>
      <c r="J611" s="160" t="s">
        <v>796</v>
      </c>
      <c r="K611" s="160" t="s">
        <v>238</v>
      </c>
    </row>
    <row r="612" spans="1:11" x14ac:dyDescent="0.3">
      <c r="A612" s="160" t="s">
        <v>1519</v>
      </c>
      <c r="B612" s="160" t="s">
        <v>1520</v>
      </c>
      <c r="C612" s="160" t="s">
        <v>241</v>
      </c>
      <c r="D612" s="160" t="s">
        <v>242</v>
      </c>
      <c r="E612" s="160" t="s">
        <v>234</v>
      </c>
      <c r="F612" s="160" t="s">
        <v>231</v>
      </c>
      <c r="G612" s="160" t="s">
        <v>231</v>
      </c>
      <c r="H612" s="160" t="s">
        <v>231</v>
      </c>
      <c r="I612" s="160" t="s">
        <v>231</v>
      </c>
      <c r="J612" s="160" t="s">
        <v>243</v>
      </c>
      <c r="K612" s="160" t="s">
        <v>238</v>
      </c>
    </row>
    <row r="613" spans="1:11" x14ac:dyDescent="0.3">
      <c r="A613" s="160" t="s">
        <v>1521</v>
      </c>
      <c r="B613" s="160" t="s">
        <v>1522</v>
      </c>
      <c r="C613" s="160" t="s">
        <v>241</v>
      </c>
      <c r="D613" s="160" t="s">
        <v>242</v>
      </c>
      <c r="E613" s="160" t="s">
        <v>234</v>
      </c>
      <c r="F613" s="160" t="s">
        <v>231</v>
      </c>
      <c r="G613" s="160" t="s">
        <v>231</v>
      </c>
      <c r="H613" s="160" t="s">
        <v>231</v>
      </c>
      <c r="I613" s="160" t="s">
        <v>231</v>
      </c>
      <c r="J613" s="160" t="s">
        <v>243</v>
      </c>
      <c r="K613" s="160" t="s">
        <v>238</v>
      </c>
    </row>
    <row r="614" spans="1:11" x14ac:dyDescent="0.3">
      <c r="A614" s="160" t="s">
        <v>1523</v>
      </c>
      <c r="B614" s="160" t="s">
        <v>1524</v>
      </c>
      <c r="C614" s="160" t="s">
        <v>241</v>
      </c>
      <c r="D614" s="160" t="s">
        <v>242</v>
      </c>
      <c r="E614" s="160" t="s">
        <v>234</v>
      </c>
      <c r="F614" s="160" t="s">
        <v>231</v>
      </c>
      <c r="G614" s="160" t="s">
        <v>231</v>
      </c>
      <c r="H614" s="160" t="s">
        <v>231</v>
      </c>
      <c r="I614" s="160" t="s">
        <v>231</v>
      </c>
      <c r="J614" s="160" t="s">
        <v>246</v>
      </c>
      <c r="K614" s="160" t="s">
        <v>238</v>
      </c>
    </row>
    <row r="615" spans="1:11" x14ac:dyDescent="0.3">
      <c r="A615" s="160" t="s">
        <v>1525</v>
      </c>
      <c r="B615" s="160" t="s">
        <v>1526</v>
      </c>
      <c r="C615" s="160" t="s">
        <v>241</v>
      </c>
      <c r="D615" s="160" t="s">
        <v>242</v>
      </c>
      <c r="E615" s="160" t="s">
        <v>234</v>
      </c>
      <c r="F615" s="160" t="s">
        <v>231</v>
      </c>
      <c r="G615" s="160" t="s">
        <v>231</v>
      </c>
      <c r="H615" s="160" t="s">
        <v>231</v>
      </c>
      <c r="I615" s="160" t="s">
        <v>231</v>
      </c>
      <c r="J615" s="160" t="s">
        <v>243</v>
      </c>
      <c r="K615" s="160" t="s">
        <v>238</v>
      </c>
    </row>
    <row r="616" spans="1:11" x14ac:dyDescent="0.3">
      <c r="A616" s="160" t="s">
        <v>1527</v>
      </c>
      <c r="B616" s="160" t="s">
        <v>1528</v>
      </c>
      <c r="C616" s="160" t="s">
        <v>241</v>
      </c>
      <c r="D616" s="160" t="s">
        <v>242</v>
      </c>
      <c r="E616" s="160" t="s">
        <v>234</v>
      </c>
      <c r="F616" s="160" t="s">
        <v>231</v>
      </c>
      <c r="G616" s="160" t="s">
        <v>231</v>
      </c>
      <c r="H616" s="160" t="s">
        <v>231</v>
      </c>
      <c r="I616" s="160" t="s">
        <v>231</v>
      </c>
      <c r="J616" s="160" t="s">
        <v>1529</v>
      </c>
      <c r="K616" s="160" t="s">
        <v>1530</v>
      </c>
    </row>
    <row r="617" spans="1:11" x14ac:dyDescent="0.3">
      <c r="A617" s="160" t="s">
        <v>1531</v>
      </c>
      <c r="B617" s="160" t="s">
        <v>1532</v>
      </c>
      <c r="C617" s="160" t="s">
        <v>241</v>
      </c>
      <c r="D617" s="160" t="s">
        <v>242</v>
      </c>
      <c r="E617" s="160" t="s">
        <v>234</v>
      </c>
      <c r="F617" s="160" t="s">
        <v>231</v>
      </c>
      <c r="G617" s="160" t="s">
        <v>231</v>
      </c>
      <c r="H617" s="160" t="s">
        <v>231</v>
      </c>
      <c r="I617" s="160" t="s">
        <v>231</v>
      </c>
      <c r="J617" s="160" t="s">
        <v>246</v>
      </c>
      <c r="K617" s="160" t="s">
        <v>238</v>
      </c>
    </row>
    <row r="618" spans="1:11" x14ac:dyDescent="0.3">
      <c r="A618" s="160" t="s">
        <v>1533</v>
      </c>
      <c r="B618" s="160" t="s">
        <v>1534</v>
      </c>
      <c r="C618" s="160" t="s">
        <v>241</v>
      </c>
      <c r="D618" s="160" t="s">
        <v>242</v>
      </c>
      <c r="E618" s="160" t="s">
        <v>234</v>
      </c>
      <c r="F618" s="160" t="s">
        <v>231</v>
      </c>
      <c r="G618" s="160" t="s">
        <v>231</v>
      </c>
      <c r="H618" s="160" t="s">
        <v>231</v>
      </c>
      <c r="I618" s="160" t="s">
        <v>231</v>
      </c>
      <c r="J618" s="160" t="s">
        <v>243</v>
      </c>
      <c r="K618" s="160" t="s">
        <v>238</v>
      </c>
    </row>
    <row r="619" spans="1:11" x14ac:dyDescent="0.3">
      <c r="A619" s="160" t="s">
        <v>1535</v>
      </c>
      <c r="B619" s="160" t="s">
        <v>1536</v>
      </c>
      <c r="C619" s="160" t="s">
        <v>241</v>
      </c>
      <c r="D619" s="160" t="s">
        <v>242</v>
      </c>
      <c r="E619" s="160" t="s">
        <v>234</v>
      </c>
      <c r="F619" s="160" t="s">
        <v>231</v>
      </c>
      <c r="G619" s="160" t="s">
        <v>231</v>
      </c>
      <c r="H619" s="160" t="s">
        <v>231</v>
      </c>
      <c r="I619" s="160" t="s">
        <v>231</v>
      </c>
      <c r="J619" s="160" t="s">
        <v>243</v>
      </c>
      <c r="K619" s="160" t="s">
        <v>238</v>
      </c>
    </row>
    <row r="620" spans="1:11" x14ac:dyDescent="0.3">
      <c r="A620" s="160" t="s">
        <v>1537</v>
      </c>
      <c r="B620" s="160" t="s">
        <v>1538</v>
      </c>
      <c r="C620" s="160" t="s">
        <v>241</v>
      </c>
      <c r="D620" s="160" t="s">
        <v>242</v>
      </c>
      <c r="E620" s="160" t="s">
        <v>234</v>
      </c>
      <c r="F620" s="160" t="s">
        <v>231</v>
      </c>
      <c r="G620" s="160" t="s">
        <v>231</v>
      </c>
      <c r="H620" s="160" t="s">
        <v>231</v>
      </c>
      <c r="I620" s="160" t="s">
        <v>231</v>
      </c>
      <c r="J620" s="160" t="s">
        <v>243</v>
      </c>
      <c r="K620" s="160" t="s">
        <v>238</v>
      </c>
    </row>
    <row r="621" spans="1:11" x14ac:dyDescent="0.3">
      <c r="A621" s="160" t="s">
        <v>1539</v>
      </c>
      <c r="B621" s="160" t="s">
        <v>1540</v>
      </c>
      <c r="C621" s="160" t="s">
        <v>241</v>
      </c>
      <c r="D621" s="160" t="s">
        <v>242</v>
      </c>
      <c r="E621" s="160" t="s">
        <v>234</v>
      </c>
      <c r="F621" s="160" t="s">
        <v>231</v>
      </c>
      <c r="G621" s="160" t="s">
        <v>231</v>
      </c>
      <c r="H621" s="160" t="s">
        <v>231</v>
      </c>
      <c r="I621" s="160" t="s">
        <v>231</v>
      </c>
      <c r="J621" s="160" t="s">
        <v>243</v>
      </c>
      <c r="K621" s="160" t="s">
        <v>238</v>
      </c>
    </row>
    <row r="622" spans="1:11" x14ac:dyDescent="0.3">
      <c r="A622" s="160" t="s">
        <v>1541</v>
      </c>
      <c r="B622" s="160" t="s">
        <v>1542</v>
      </c>
      <c r="C622" s="160" t="s">
        <v>241</v>
      </c>
      <c r="D622" s="160" t="s">
        <v>242</v>
      </c>
      <c r="E622" s="160" t="s">
        <v>234</v>
      </c>
      <c r="F622" s="160" t="s">
        <v>231</v>
      </c>
      <c r="G622" s="160" t="s">
        <v>231</v>
      </c>
      <c r="H622" s="160" t="s">
        <v>231</v>
      </c>
      <c r="I622" s="160" t="s">
        <v>231</v>
      </c>
      <c r="J622" s="160" t="s">
        <v>243</v>
      </c>
      <c r="K622" s="160" t="s">
        <v>238</v>
      </c>
    </row>
    <row r="623" spans="1:11" x14ac:dyDescent="0.3">
      <c r="A623" s="160" t="s">
        <v>1543</v>
      </c>
      <c r="B623" s="160" t="s">
        <v>1544</v>
      </c>
      <c r="C623" s="160" t="s">
        <v>241</v>
      </c>
      <c r="D623" s="160" t="s">
        <v>242</v>
      </c>
      <c r="E623" s="160" t="s">
        <v>234</v>
      </c>
      <c r="F623" s="160" t="s">
        <v>231</v>
      </c>
      <c r="G623" s="160" t="s">
        <v>231</v>
      </c>
      <c r="H623" s="160" t="s">
        <v>231</v>
      </c>
      <c r="I623" s="160" t="s">
        <v>231</v>
      </c>
      <c r="J623" s="160" t="s">
        <v>425</v>
      </c>
      <c r="K623" s="160" t="s">
        <v>238</v>
      </c>
    </row>
    <row r="624" spans="1:11" x14ac:dyDescent="0.3">
      <c r="A624" s="160" t="s">
        <v>1545</v>
      </c>
      <c r="B624" s="160" t="s">
        <v>1546</v>
      </c>
      <c r="C624" s="160" t="s">
        <v>1547</v>
      </c>
      <c r="D624" s="160" t="s">
        <v>1548</v>
      </c>
      <c r="E624" s="160" t="s">
        <v>234</v>
      </c>
      <c r="F624" s="160" t="s">
        <v>231</v>
      </c>
      <c r="G624" s="160" t="s">
        <v>231</v>
      </c>
      <c r="H624" s="160" t="s">
        <v>231</v>
      </c>
      <c r="I624" s="160" t="s">
        <v>231</v>
      </c>
      <c r="J624" s="160" t="s">
        <v>328</v>
      </c>
      <c r="K624" s="160" t="s">
        <v>238</v>
      </c>
    </row>
    <row r="625" spans="1:11" x14ac:dyDescent="0.3">
      <c r="A625" s="160" t="s">
        <v>1549</v>
      </c>
      <c r="B625" s="160" t="s">
        <v>1550</v>
      </c>
      <c r="C625" s="160" t="s">
        <v>241</v>
      </c>
      <c r="D625" s="160" t="s">
        <v>242</v>
      </c>
      <c r="E625" s="160" t="s">
        <v>234</v>
      </c>
      <c r="F625" s="160" t="s">
        <v>231</v>
      </c>
      <c r="G625" s="160" t="s">
        <v>231</v>
      </c>
      <c r="H625" s="160" t="s">
        <v>231</v>
      </c>
      <c r="I625" s="160" t="s">
        <v>231</v>
      </c>
      <c r="J625" s="160" t="s">
        <v>243</v>
      </c>
      <c r="K625" s="160" t="s">
        <v>238</v>
      </c>
    </row>
    <row r="626" spans="1:11" x14ac:dyDescent="0.3">
      <c r="A626" s="160" t="s">
        <v>1551</v>
      </c>
      <c r="B626" s="160" t="s">
        <v>1552</v>
      </c>
      <c r="C626" s="160" t="s">
        <v>241</v>
      </c>
      <c r="D626" s="160" t="s">
        <v>242</v>
      </c>
      <c r="E626" s="160" t="s">
        <v>234</v>
      </c>
      <c r="F626" s="160" t="s">
        <v>231</v>
      </c>
      <c r="G626" s="160" t="s">
        <v>231</v>
      </c>
      <c r="H626" s="160" t="s">
        <v>231</v>
      </c>
      <c r="I626" s="160" t="s">
        <v>231</v>
      </c>
      <c r="J626" s="160" t="s">
        <v>1553</v>
      </c>
      <c r="K626" s="160" t="s">
        <v>238</v>
      </c>
    </row>
    <row r="627" spans="1:11" x14ac:dyDescent="0.3">
      <c r="A627" s="160" t="s">
        <v>1554</v>
      </c>
      <c r="B627" s="160" t="s">
        <v>1555</v>
      </c>
      <c r="C627" s="160" t="s">
        <v>241</v>
      </c>
      <c r="D627" s="160" t="s">
        <v>242</v>
      </c>
      <c r="E627" s="160" t="s">
        <v>234</v>
      </c>
      <c r="F627" s="160" t="s">
        <v>231</v>
      </c>
      <c r="G627" s="160" t="s">
        <v>231</v>
      </c>
      <c r="H627" s="160" t="s">
        <v>231</v>
      </c>
      <c r="I627" s="160" t="s">
        <v>231</v>
      </c>
      <c r="J627" s="160" t="s">
        <v>243</v>
      </c>
      <c r="K627" s="160" t="s">
        <v>238</v>
      </c>
    </row>
    <row r="628" spans="1:11" x14ac:dyDescent="0.3">
      <c r="A628" s="160" t="s">
        <v>1556</v>
      </c>
      <c r="B628" s="160" t="s">
        <v>1557</v>
      </c>
      <c r="C628" s="160" t="s">
        <v>241</v>
      </c>
      <c r="D628" s="160" t="s">
        <v>242</v>
      </c>
      <c r="E628" s="160" t="s">
        <v>234</v>
      </c>
      <c r="F628" s="160" t="s">
        <v>231</v>
      </c>
      <c r="G628" s="160" t="s">
        <v>231</v>
      </c>
      <c r="H628" s="160" t="s">
        <v>231</v>
      </c>
      <c r="I628" s="160" t="s">
        <v>231</v>
      </c>
      <c r="J628" s="160" t="s">
        <v>243</v>
      </c>
      <c r="K628" s="160" t="s">
        <v>238</v>
      </c>
    </row>
    <row r="629" spans="1:11" x14ac:dyDescent="0.3">
      <c r="A629" s="160" t="s">
        <v>1558</v>
      </c>
      <c r="B629" s="160" t="s">
        <v>1559</v>
      </c>
      <c r="C629" s="160" t="s">
        <v>241</v>
      </c>
      <c r="D629" s="160" t="s">
        <v>242</v>
      </c>
      <c r="E629" s="160" t="s">
        <v>234</v>
      </c>
      <c r="F629" s="160" t="s">
        <v>231</v>
      </c>
      <c r="G629" s="160" t="s">
        <v>231</v>
      </c>
      <c r="H629" s="160" t="s">
        <v>231</v>
      </c>
      <c r="I629" s="160" t="s">
        <v>231</v>
      </c>
      <c r="J629" s="160" t="s">
        <v>243</v>
      </c>
      <c r="K629" s="160" t="s">
        <v>238</v>
      </c>
    </row>
    <row r="630" spans="1:11" x14ac:dyDescent="0.3">
      <c r="A630" s="160" t="s">
        <v>1560</v>
      </c>
      <c r="B630" s="160" t="s">
        <v>1561</v>
      </c>
      <c r="C630" s="160" t="s">
        <v>241</v>
      </c>
      <c r="D630" s="160" t="s">
        <v>242</v>
      </c>
      <c r="E630" s="160" t="s">
        <v>234</v>
      </c>
      <c r="F630" s="160" t="s">
        <v>231</v>
      </c>
      <c r="G630" s="160" t="s">
        <v>231</v>
      </c>
      <c r="H630" s="160" t="s">
        <v>231</v>
      </c>
      <c r="I630" s="160" t="s">
        <v>231</v>
      </c>
      <c r="J630" s="160" t="s">
        <v>1562</v>
      </c>
      <c r="K630" s="160" t="s">
        <v>238</v>
      </c>
    </row>
    <row r="631" spans="1:11" x14ac:dyDescent="0.3">
      <c r="A631" s="160" t="s">
        <v>1563</v>
      </c>
      <c r="B631" s="160" t="s">
        <v>1564</v>
      </c>
      <c r="C631" s="160" t="s">
        <v>241</v>
      </c>
      <c r="D631" s="160" t="s">
        <v>242</v>
      </c>
      <c r="E631" s="160" t="s">
        <v>234</v>
      </c>
      <c r="F631" s="160" t="s">
        <v>231</v>
      </c>
      <c r="G631" s="160" t="s">
        <v>231</v>
      </c>
      <c r="H631" s="160" t="s">
        <v>231</v>
      </c>
      <c r="I631" s="160" t="s">
        <v>231</v>
      </c>
      <c r="J631" s="160" t="s">
        <v>237</v>
      </c>
      <c r="K631" s="160" t="s">
        <v>238</v>
      </c>
    </row>
    <row r="632" spans="1:11" x14ac:dyDescent="0.3">
      <c r="A632" s="160" t="s">
        <v>1565</v>
      </c>
      <c r="B632" s="160" t="s">
        <v>1566</v>
      </c>
      <c r="C632" s="160" t="s">
        <v>241</v>
      </c>
      <c r="D632" s="160" t="s">
        <v>242</v>
      </c>
      <c r="E632" s="160" t="s">
        <v>234</v>
      </c>
      <c r="F632" s="160" t="s">
        <v>231</v>
      </c>
      <c r="G632" s="160" t="s">
        <v>231</v>
      </c>
      <c r="H632" s="160" t="s">
        <v>231</v>
      </c>
      <c r="I632" s="160" t="s">
        <v>231</v>
      </c>
      <c r="J632" s="160" t="s">
        <v>243</v>
      </c>
      <c r="K632" s="160" t="s">
        <v>238</v>
      </c>
    </row>
    <row r="633" spans="1:11" x14ac:dyDescent="0.3">
      <c r="A633" s="160" t="s">
        <v>1567</v>
      </c>
      <c r="B633" s="160" t="s">
        <v>1568</v>
      </c>
      <c r="C633" s="160" t="s">
        <v>241</v>
      </c>
      <c r="D633" s="160" t="s">
        <v>242</v>
      </c>
      <c r="E633" s="160" t="s">
        <v>234</v>
      </c>
      <c r="F633" s="160" t="s">
        <v>231</v>
      </c>
      <c r="G633" s="160" t="s">
        <v>231</v>
      </c>
      <c r="H633" s="160" t="s">
        <v>231</v>
      </c>
      <c r="I633" s="160" t="s">
        <v>231</v>
      </c>
      <c r="J633" s="160" t="s">
        <v>1569</v>
      </c>
      <c r="K633" s="160" t="s">
        <v>238</v>
      </c>
    </row>
    <row r="634" spans="1:11" x14ac:dyDescent="0.3">
      <c r="A634" s="160" t="s">
        <v>1570</v>
      </c>
      <c r="B634" s="160" t="s">
        <v>1571</v>
      </c>
      <c r="C634" s="160" t="s">
        <v>241</v>
      </c>
      <c r="D634" s="160" t="s">
        <v>242</v>
      </c>
      <c r="E634" s="160" t="s">
        <v>234</v>
      </c>
      <c r="F634" s="160" t="s">
        <v>231</v>
      </c>
      <c r="G634" s="160" t="s">
        <v>231</v>
      </c>
      <c r="H634" s="160" t="s">
        <v>231</v>
      </c>
      <c r="I634" s="160" t="s">
        <v>231</v>
      </c>
      <c r="J634" s="160" t="s">
        <v>243</v>
      </c>
      <c r="K634" s="160" t="s">
        <v>238</v>
      </c>
    </row>
    <row r="635" spans="1:11" x14ac:dyDescent="0.3">
      <c r="A635" s="160" t="s">
        <v>1572</v>
      </c>
      <c r="B635" s="160" t="s">
        <v>1573</v>
      </c>
      <c r="C635" s="160" t="s">
        <v>241</v>
      </c>
      <c r="D635" s="160" t="s">
        <v>242</v>
      </c>
      <c r="E635" s="160" t="s">
        <v>234</v>
      </c>
      <c r="F635" s="160" t="s">
        <v>231</v>
      </c>
      <c r="G635" s="160" t="s">
        <v>231</v>
      </c>
      <c r="H635" s="160" t="s">
        <v>231</v>
      </c>
      <c r="I635" s="160" t="s">
        <v>231</v>
      </c>
      <c r="J635" s="160" t="s">
        <v>1574</v>
      </c>
      <c r="K635" s="160" t="s">
        <v>238</v>
      </c>
    </row>
    <row r="636" spans="1:11" x14ac:dyDescent="0.3">
      <c r="A636" s="160" t="s">
        <v>1575</v>
      </c>
      <c r="B636" s="160" t="s">
        <v>1576</v>
      </c>
      <c r="C636" s="160" t="s">
        <v>358</v>
      </c>
      <c r="D636" s="160" t="s">
        <v>1577</v>
      </c>
      <c r="E636" s="160" t="s">
        <v>1578</v>
      </c>
      <c r="F636" s="160" t="s">
        <v>231</v>
      </c>
      <c r="G636" s="160" t="s">
        <v>231</v>
      </c>
      <c r="H636" s="160" t="s">
        <v>231</v>
      </c>
      <c r="I636" s="160" t="s">
        <v>231</v>
      </c>
      <c r="J636" s="160" t="s">
        <v>1579</v>
      </c>
      <c r="K636" s="160" t="s">
        <v>238</v>
      </c>
    </row>
    <row r="637" spans="1:11" x14ac:dyDescent="0.3">
      <c r="A637" s="160" t="s">
        <v>1580</v>
      </c>
      <c r="B637" s="160" t="s">
        <v>1581</v>
      </c>
      <c r="C637" s="160" t="s">
        <v>241</v>
      </c>
      <c r="D637" s="160" t="s">
        <v>242</v>
      </c>
      <c r="E637" s="160" t="s">
        <v>234</v>
      </c>
      <c r="F637" s="160" t="s">
        <v>231</v>
      </c>
      <c r="G637" s="160" t="s">
        <v>231</v>
      </c>
      <c r="H637" s="160" t="s">
        <v>231</v>
      </c>
      <c r="I637" s="160" t="s">
        <v>231</v>
      </c>
      <c r="J637" s="160" t="s">
        <v>243</v>
      </c>
      <c r="K637" s="160" t="s">
        <v>238</v>
      </c>
    </row>
    <row r="638" spans="1:11" x14ac:dyDescent="0.3">
      <c r="A638" s="160" t="s">
        <v>1582</v>
      </c>
      <c r="B638" s="160" t="s">
        <v>1583</v>
      </c>
      <c r="C638" s="160" t="s">
        <v>335</v>
      </c>
      <c r="D638" s="160" t="s">
        <v>336</v>
      </c>
      <c r="E638" s="160" t="s">
        <v>234</v>
      </c>
      <c r="F638" s="160" t="s">
        <v>231</v>
      </c>
      <c r="G638" s="160" t="s">
        <v>231</v>
      </c>
      <c r="H638" s="160" t="s">
        <v>231</v>
      </c>
      <c r="I638" s="160" t="s">
        <v>231</v>
      </c>
      <c r="J638" s="160" t="s">
        <v>526</v>
      </c>
      <c r="K638" s="160" t="s">
        <v>238</v>
      </c>
    </row>
    <row r="639" spans="1:11" x14ac:dyDescent="0.3">
      <c r="A639" s="160" t="s">
        <v>1584</v>
      </c>
      <c r="B639" s="160" t="s">
        <v>1585</v>
      </c>
      <c r="C639" s="160" t="s">
        <v>1586</v>
      </c>
      <c r="D639" s="160" t="s">
        <v>1587</v>
      </c>
      <c r="E639" s="160" t="s">
        <v>234</v>
      </c>
      <c r="F639" s="160" t="s">
        <v>231</v>
      </c>
      <c r="G639" s="160" t="s">
        <v>231</v>
      </c>
      <c r="H639" s="160" t="s">
        <v>231</v>
      </c>
      <c r="I639" s="160" t="s">
        <v>231</v>
      </c>
      <c r="J639" s="160" t="s">
        <v>1588</v>
      </c>
      <c r="K639" s="160" t="s">
        <v>238</v>
      </c>
    </row>
    <row r="640" spans="1:11" x14ac:dyDescent="0.3">
      <c r="A640" s="160" t="s">
        <v>1589</v>
      </c>
      <c r="B640" s="160" t="s">
        <v>1590</v>
      </c>
      <c r="C640" s="160" t="s">
        <v>241</v>
      </c>
      <c r="D640" s="160" t="s">
        <v>242</v>
      </c>
      <c r="E640" s="160" t="s">
        <v>234</v>
      </c>
      <c r="F640" s="160" t="s">
        <v>231</v>
      </c>
      <c r="G640" s="160" t="s">
        <v>231</v>
      </c>
      <c r="H640" s="160" t="s">
        <v>231</v>
      </c>
      <c r="I640" s="160" t="s">
        <v>231</v>
      </c>
      <c r="J640" s="160" t="s">
        <v>243</v>
      </c>
      <c r="K640" s="160" t="s">
        <v>238</v>
      </c>
    </row>
    <row r="641" spans="1:11" x14ac:dyDescent="0.3">
      <c r="A641" s="160" t="s">
        <v>1591</v>
      </c>
      <c r="B641" s="160" t="s">
        <v>1592</v>
      </c>
      <c r="C641" s="160" t="s">
        <v>241</v>
      </c>
      <c r="D641" s="160" t="s">
        <v>242</v>
      </c>
      <c r="E641" s="160" t="s">
        <v>234</v>
      </c>
      <c r="F641" s="160" t="s">
        <v>231</v>
      </c>
      <c r="G641" s="160" t="s">
        <v>231</v>
      </c>
      <c r="H641" s="160" t="s">
        <v>231</v>
      </c>
      <c r="I641" s="160" t="s">
        <v>231</v>
      </c>
      <c r="J641" s="160" t="s">
        <v>243</v>
      </c>
      <c r="K641" s="160" t="s">
        <v>238</v>
      </c>
    </row>
    <row r="642" spans="1:11" x14ac:dyDescent="0.3">
      <c r="A642" s="160" t="s">
        <v>1593</v>
      </c>
      <c r="B642" s="160" t="s">
        <v>1594</v>
      </c>
      <c r="C642" s="160" t="s">
        <v>241</v>
      </c>
      <c r="D642" s="160" t="s">
        <v>242</v>
      </c>
      <c r="E642" s="160" t="s">
        <v>234</v>
      </c>
      <c r="F642" s="160" t="s">
        <v>231</v>
      </c>
      <c r="G642" s="160" t="s">
        <v>231</v>
      </c>
      <c r="H642" s="160" t="s">
        <v>231</v>
      </c>
      <c r="I642" s="160" t="s">
        <v>231</v>
      </c>
      <c r="J642" s="160" t="s">
        <v>1595</v>
      </c>
      <c r="K642" s="160" t="s">
        <v>238</v>
      </c>
    </row>
    <row r="643" spans="1:11" x14ac:dyDescent="0.3">
      <c r="A643" s="160" t="s">
        <v>1596</v>
      </c>
      <c r="B643" s="160" t="s">
        <v>1597</v>
      </c>
      <c r="C643" s="160" t="s">
        <v>241</v>
      </c>
      <c r="D643" s="160" t="s">
        <v>242</v>
      </c>
      <c r="E643" s="160" t="s">
        <v>234</v>
      </c>
      <c r="F643" s="160" t="s">
        <v>231</v>
      </c>
      <c r="G643" s="160" t="s">
        <v>231</v>
      </c>
      <c r="H643" s="160" t="s">
        <v>231</v>
      </c>
      <c r="I643" s="160" t="s">
        <v>231</v>
      </c>
      <c r="J643" s="160" t="s">
        <v>243</v>
      </c>
      <c r="K643" s="160" t="s">
        <v>238</v>
      </c>
    </row>
    <row r="644" spans="1:11" x14ac:dyDescent="0.3">
      <c r="A644" s="160" t="s">
        <v>1598</v>
      </c>
      <c r="B644" s="160" t="s">
        <v>1599</v>
      </c>
      <c r="C644" s="160" t="s">
        <v>241</v>
      </c>
      <c r="D644" s="160" t="s">
        <v>242</v>
      </c>
      <c r="E644" s="160" t="s">
        <v>234</v>
      </c>
      <c r="F644" s="160" t="s">
        <v>231</v>
      </c>
      <c r="G644" s="160" t="s">
        <v>231</v>
      </c>
      <c r="H644" s="160" t="s">
        <v>231</v>
      </c>
      <c r="I644" s="160" t="s">
        <v>231</v>
      </c>
      <c r="J644" s="160" t="s">
        <v>243</v>
      </c>
      <c r="K644" s="160" t="s">
        <v>238</v>
      </c>
    </row>
    <row r="645" spans="1:11" x14ac:dyDescent="0.3">
      <c r="A645" s="160" t="s">
        <v>1600</v>
      </c>
      <c r="B645" s="160" t="s">
        <v>1601</v>
      </c>
      <c r="C645" s="160" t="s">
        <v>335</v>
      </c>
      <c r="D645" s="160" t="s">
        <v>336</v>
      </c>
      <c r="E645" s="160" t="s">
        <v>234</v>
      </c>
      <c r="F645" s="160" t="s">
        <v>231</v>
      </c>
      <c r="G645" s="160" t="s">
        <v>231</v>
      </c>
      <c r="H645" s="160" t="s">
        <v>231</v>
      </c>
      <c r="I645" s="160" t="s">
        <v>231</v>
      </c>
      <c r="J645" s="160" t="s">
        <v>526</v>
      </c>
      <c r="K645" s="160" t="s">
        <v>238</v>
      </c>
    </row>
    <row r="646" spans="1:11" x14ac:dyDescent="0.3">
      <c r="A646" s="160" t="s">
        <v>1602</v>
      </c>
      <c r="B646" s="160" t="s">
        <v>1603</v>
      </c>
      <c r="C646" s="160" t="s">
        <v>241</v>
      </c>
      <c r="D646" s="160" t="s">
        <v>242</v>
      </c>
      <c r="E646" s="160" t="s">
        <v>234</v>
      </c>
      <c r="F646" s="160" t="s">
        <v>231</v>
      </c>
      <c r="G646" s="160" t="s">
        <v>231</v>
      </c>
      <c r="H646" s="160" t="s">
        <v>231</v>
      </c>
      <c r="I646" s="160" t="s">
        <v>231</v>
      </c>
      <c r="J646" s="160" t="s">
        <v>243</v>
      </c>
      <c r="K646" s="160" t="s">
        <v>238</v>
      </c>
    </row>
    <row r="647" spans="1:11" x14ac:dyDescent="0.3">
      <c r="A647" s="160" t="s">
        <v>1604</v>
      </c>
      <c r="B647" s="160" t="s">
        <v>1605</v>
      </c>
      <c r="C647" s="160" t="s">
        <v>241</v>
      </c>
      <c r="D647" s="160" t="s">
        <v>242</v>
      </c>
      <c r="E647" s="160" t="s">
        <v>234</v>
      </c>
      <c r="F647" s="160" t="s">
        <v>231</v>
      </c>
      <c r="G647" s="160" t="s">
        <v>231</v>
      </c>
      <c r="H647" s="160" t="s">
        <v>231</v>
      </c>
      <c r="I647" s="160" t="s">
        <v>231</v>
      </c>
      <c r="J647" s="160" t="s">
        <v>237</v>
      </c>
      <c r="K647" s="160" t="s">
        <v>238</v>
      </c>
    </row>
    <row r="648" spans="1:11" x14ac:dyDescent="0.3">
      <c r="A648" s="160" t="s">
        <v>1606</v>
      </c>
      <c r="B648" s="160" t="s">
        <v>1607</v>
      </c>
      <c r="C648" s="160" t="s">
        <v>241</v>
      </c>
      <c r="D648" s="160" t="s">
        <v>242</v>
      </c>
      <c r="E648" s="160" t="s">
        <v>234</v>
      </c>
      <c r="F648" s="160" t="s">
        <v>231</v>
      </c>
      <c r="G648" s="160" t="s">
        <v>231</v>
      </c>
      <c r="H648" s="160" t="s">
        <v>231</v>
      </c>
      <c r="I648" s="160" t="s">
        <v>231</v>
      </c>
      <c r="J648" s="160" t="s">
        <v>1407</v>
      </c>
      <c r="K648" s="160" t="s">
        <v>238</v>
      </c>
    </row>
    <row r="649" spans="1:11" x14ac:dyDescent="0.3">
      <c r="A649" s="160" t="s">
        <v>1608</v>
      </c>
      <c r="B649" s="160" t="s">
        <v>1609</v>
      </c>
      <c r="C649" s="160" t="s">
        <v>241</v>
      </c>
      <c r="D649" s="160" t="s">
        <v>242</v>
      </c>
      <c r="E649" s="160" t="s">
        <v>234</v>
      </c>
      <c r="F649" s="160" t="s">
        <v>231</v>
      </c>
      <c r="G649" s="160" t="s">
        <v>231</v>
      </c>
      <c r="H649" s="160" t="s">
        <v>231</v>
      </c>
      <c r="I649" s="160" t="s">
        <v>231</v>
      </c>
      <c r="J649" s="160" t="s">
        <v>243</v>
      </c>
      <c r="K649" s="160" t="s">
        <v>238</v>
      </c>
    </row>
    <row r="650" spans="1:11" x14ac:dyDescent="0.3">
      <c r="A650" s="160" t="s">
        <v>1610</v>
      </c>
      <c r="B650" s="160" t="s">
        <v>1611</v>
      </c>
      <c r="C650" s="160" t="s">
        <v>241</v>
      </c>
      <c r="D650" s="160" t="s">
        <v>242</v>
      </c>
      <c r="E650" s="160" t="s">
        <v>234</v>
      </c>
      <c r="F650" s="160" t="s">
        <v>231</v>
      </c>
      <c r="G650" s="160" t="s">
        <v>231</v>
      </c>
      <c r="H650" s="160" t="s">
        <v>231</v>
      </c>
      <c r="I650" s="160" t="s">
        <v>231</v>
      </c>
      <c r="J650" s="160" t="s">
        <v>411</v>
      </c>
      <c r="K650" s="160" t="s">
        <v>238</v>
      </c>
    </row>
    <row r="651" spans="1:11" x14ac:dyDescent="0.3">
      <c r="A651" s="160" t="s">
        <v>1612</v>
      </c>
      <c r="B651" s="160" t="s">
        <v>1613</v>
      </c>
      <c r="C651" s="160" t="s">
        <v>241</v>
      </c>
      <c r="D651" s="160" t="s">
        <v>242</v>
      </c>
      <c r="E651" s="160" t="s">
        <v>234</v>
      </c>
      <c r="F651" s="160" t="s">
        <v>231</v>
      </c>
      <c r="G651" s="160" t="s">
        <v>231</v>
      </c>
      <c r="H651" s="160" t="s">
        <v>231</v>
      </c>
      <c r="I651" s="160" t="s">
        <v>231</v>
      </c>
      <c r="J651" s="160" t="s">
        <v>1614</v>
      </c>
      <c r="K651" s="160" t="s">
        <v>238</v>
      </c>
    </row>
    <row r="652" spans="1:11" x14ac:dyDescent="0.3">
      <c r="A652" s="160" t="s">
        <v>1615</v>
      </c>
      <c r="B652" s="160" t="s">
        <v>1616</v>
      </c>
      <c r="C652" s="160" t="s">
        <v>241</v>
      </c>
      <c r="D652" s="160" t="s">
        <v>242</v>
      </c>
      <c r="E652" s="160" t="s">
        <v>234</v>
      </c>
      <c r="F652" s="160" t="s">
        <v>231</v>
      </c>
      <c r="G652" s="160" t="s">
        <v>231</v>
      </c>
      <c r="H652" s="160" t="s">
        <v>231</v>
      </c>
      <c r="I652" s="160" t="s">
        <v>231</v>
      </c>
      <c r="J652" s="160" t="s">
        <v>1553</v>
      </c>
      <c r="K652" s="160" t="s">
        <v>238</v>
      </c>
    </row>
    <row r="653" spans="1:11" x14ac:dyDescent="0.3">
      <c r="A653" s="160" t="s">
        <v>1617</v>
      </c>
      <c r="B653" s="160" t="s">
        <v>1618</v>
      </c>
      <c r="C653" s="160" t="s">
        <v>241</v>
      </c>
      <c r="D653" s="160" t="s">
        <v>242</v>
      </c>
      <c r="E653" s="160" t="s">
        <v>234</v>
      </c>
      <c r="F653" s="160" t="s">
        <v>231</v>
      </c>
      <c r="G653" s="160" t="s">
        <v>231</v>
      </c>
      <c r="H653" s="160" t="s">
        <v>231</v>
      </c>
      <c r="I653" s="160" t="s">
        <v>231</v>
      </c>
      <c r="J653" s="160" t="s">
        <v>243</v>
      </c>
      <c r="K653" s="160" t="s">
        <v>238</v>
      </c>
    </row>
    <row r="654" spans="1:11" x14ac:dyDescent="0.3">
      <c r="A654" s="160" t="s">
        <v>1619</v>
      </c>
      <c r="B654" s="160" t="s">
        <v>1620</v>
      </c>
      <c r="C654" s="160" t="s">
        <v>241</v>
      </c>
      <c r="D654" s="160" t="s">
        <v>242</v>
      </c>
      <c r="E654" s="160" t="s">
        <v>234</v>
      </c>
      <c r="F654" s="160" t="s">
        <v>231</v>
      </c>
      <c r="G654" s="160" t="s">
        <v>231</v>
      </c>
      <c r="H654" s="160" t="s">
        <v>231</v>
      </c>
      <c r="I654" s="160" t="s">
        <v>231</v>
      </c>
      <c r="J654" s="160" t="s">
        <v>1621</v>
      </c>
      <c r="K654" s="160" t="s">
        <v>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F29"/>
  <sheetViews>
    <sheetView tabSelected="1" zoomScale="90" zoomScaleNormal="90" workbookViewId="0">
      <pane ySplit="10" topLeftCell="A11" activePane="bottomLeft" state="frozen"/>
      <selection activeCell="H56" sqref="H56"/>
      <selection pane="bottomLeft" sqref="A1:F2"/>
    </sheetView>
  </sheetViews>
  <sheetFormatPr defaultColWidth="8.88671875" defaultRowHeight="13.8" x14ac:dyDescent="0.3"/>
  <cols>
    <col min="1" max="1" width="18.88671875" style="240" customWidth="1"/>
    <col min="2" max="2" width="21.5546875" style="240" customWidth="1"/>
    <col min="3" max="4" width="14.109375" style="240" customWidth="1"/>
    <col min="5" max="5" width="65.6640625" style="240" customWidth="1"/>
    <col min="6" max="6" width="26.33203125" style="240" customWidth="1"/>
    <col min="7" max="16384" width="8.88671875" style="240"/>
  </cols>
  <sheetData>
    <row r="1" spans="1:6" x14ac:dyDescent="0.3">
      <c r="A1" s="250" t="s">
        <v>1767</v>
      </c>
      <c r="B1" s="251"/>
      <c r="C1" s="251"/>
      <c r="D1" s="251"/>
      <c r="E1" s="251"/>
      <c r="F1" s="252"/>
    </row>
    <row r="2" spans="1:6" x14ac:dyDescent="0.3">
      <c r="A2" s="253"/>
      <c r="B2" s="254"/>
      <c r="C2" s="254"/>
      <c r="D2" s="254"/>
      <c r="E2" s="254"/>
      <c r="F2" s="255"/>
    </row>
    <row r="4" spans="1:6" x14ac:dyDescent="0.3">
      <c r="A4" s="241" t="s">
        <v>1723</v>
      </c>
      <c r="B4" s="242" t="s">
        <v>1881</v>
      </c>
    </row>
    <row r="5" spans="1:6" x14ac:dyDescent="0.3">
      <c r="A5" s="241" t="s">
        <v>1724</v>
      </c>
      <c r="B5" s="242" t="s">
        <v>1882</v>
      </c>
    </row>
    <row r="6" spans="1:6" x14ac:dyDescent="0.3">
      <c r="A6" s="241"/>
      <c r="B6" s="242"/>
    </row>
    <row r="7" spans="1:6" x14ac:dyDescent="0.3">
      <c r="A7" s="243" t="s">
        <v>1792</v>
      </c>
      <c r="B7" s="242"/>
    </row>
    <row r="8" spans="1:6" x14ac:dyDescent="0.3">
      <c r="B8" s="244"/>
      <c r="C8" s="242"/>
    </row>
    <row r="9" spans="1:6" x14ac:dyDescent="0.3">
      <c r="A9" s="245" t="s">
        <v>1725</v>
      </c>
    </row>
    <row r="10" spans="1:6" x14ac:dyDescent="0.3">
      <c r="A10" s="246" t="s">
        <v>1726</v>
      </c>
      <c r="B10" s="246" t="s">
        <v>1727</v>
      </c>
      <c r="C10" s="246" t="s">
        <v>1728</v>
      </c>
      <c r="D10" s="246" t="s">
        <v>1729</v>
      </c>
      <c r="E10" s="246" t="s">
        <v>1730</v>
      </c>
      <c r="F10" s="246" t="s">
        <v>1731</v>
      </c>
    </row>
    <row r="11" spans="1:6" ht="55.2" x14ac:dyDescent="0.3">
      <c r="A11" s="240" t="s">
        <v>1745</v>
      </c>
      <c r="B11" s="240" t="s">
        <v>1732</v>
      </c>
      <c r="C11" s="240" t="s">
        <v>1733</v>
      </c>
      <c r="D11" s="240" t="s">
        <v>1733</v>
      </c>
      <c r="E11" s="240" t="s">
        <v>1775</v>
      </c>
      <c r="F11" s="240" t="s">
        <v>1746</v>
      </c>
    </row>
    <row r="12" spans="1:6" ht="27.6" x14ac:dyDescent="0.3">
      <c r="A12" s="240" t="s">
        <v>1745</v>
      </c>
      <c r="B12" s="240" t="s">
        <v>1750</v>
      </c>
      <c r="C12" s="240" t="s">
        <v>1735</v>
      </c>
      <c r="D12" s="240" t="s">
        <v>1742</v>
      </c>
      <c r="E12" s="240" t="s">
        <v>1748</v>
      </c>
      <c r="F12" s="240" t="s">
        <v>1749</v>
      </c>
    </row>
    <row r="13" spans="1:6" ht="55.2" x14ac:dyDescent="0.3">
      <c r="A13" s="240" t="s">
        <v>1745</v>
      </c>
      <c r="B13" s="240" t="s">
        <v>1751</v>
      </c>
      <c r="C13" s="240" t="s">
        <v>1734</v>
      </c>
      <c r="D13" s="240" t="s">
        <v>1735</v>
      </c>
      <c r="E13" s="240" t="s">
        <v>1736</v>
      </c>
      <c r="F13" s="240" t="s">
        <v>1737</v>
      </c>
    </row>
    <row r="14" spans="1:6" ht="27.6" x14ac:dyDescent="0.3">
      <c r="A14" s="240" t="s">
        <v>1745</v>
      </c>
      <c r="B14" s="240" t="s">
        <v>1738</v>
      </c>
      <c r="C14" s="240" t="s">
        <v>1735</v>
      </c>
      <c r="D14" s="240" t="s">
        <v>1743</v>
      </c>
      <c r="E14" s="240" t="s">
        <v>1739</v>
      </c>
      <c r="F14" s="240" t="s">
        <v>1740</v>
      </c>
    </row>
    <row r="15" spans="1:6" ht="41.4" x14ac:dyDescent="0.3">
      <c r="A15" s="240" t="s">
        <v>1745</v>
      </c>
      <c r="B15" s="240" t="s">
        <v>1741</v>
      </c>
      <c r="C15" s="240" t="s">
        <v>1735</v>
      </c>
      <c r="D15" s="240" t="s">
        <v>1747</v>
      </c>
      <c r="E15" s="240" t="s">
        <v>1845</v>
      </c>
      <c r="F15" s="240" t="s">
        <v>1737</v>
      </c>
    </row>
    <row r="16" spans="1:6" ht="27.6" x14ac:dyDescent="0.3">
      <c r="A16" s="240" t="s">
        <v>1745</v>
      </c>
      <c r="B16" s="240" t="s">
        <v>1752</v>
      </c>
      <c r="C16" s="240" t="s">
        <v>1735</v>
      </c>
      <c r="D16" s="240" t="s">
        <v>1843</v>
      </c>
      <c r="E16" s="240" t="s">
        <v>1753</v>
      </c>
      <c r="F16" s="240" t="s">
        <v>1737</v>
      </c>
    </row>
    <row r="17" spans="1:6" ht="69" x14ac:dyDescent="0.3">
      <c r="A17" s="240" t="s">
        <v>1745</v>
      </c>
      <c r="B17" s="240" t="s">
        <v>1758</v>
      </c>
      <c r="C17" s="240" t="s">
        <v>1735</v>
      </c>
      <c r="D17" s="240" t="s">
        <v>1844</v>
      </c>
      <c r="E17" s="240" t="s">
        <v>1794</v>
      </c>
      <c r="F17" s="240" t="s">
        <v>1737</v>
      </c>
    </row>
    <row r="18" spans="1:6" ht="82.8" x14ac:dyDescent="0.3">
      <c r="A18" s="240" t="s">
        <v>1745</v>
      </c>
      <c r="B18" s="240" t="s">
        <v>1754</v>
      </c>
      <c r="C18" s="240" t="s">
        <v>1755</v>
      </c>
      <c r="D18" s="240" t="s">
        <v>1756</v>
      </c>
      <c r="E18" s="240" t="s">
        <v>1795</v>
      </c>
      <c r="F18" s="240" t="s">
        <v>1757</v>
      </c>
    </row>
    <row r="19" spans="1:6" ht="96.6" x14ac:dyDescent="0.3">
      <c r="A19" s="240" t="s">
        <v>1745</v>
      </c>
      <c r="B19" s="240" t="s">
        <v>1796</v>
      </c>
      <c r="C19" s="240" t="s">
        <v>1759</v>
      </c>
      <c r="D19" s="240" t="s">
        <v>1760</v>
      </c>
      <c r="E19" s="240" t="s">
        <v>1797</v>
      </c>
      <c r="F19" s="240" t="s">
        <v>1737</v>
      </c>
    </row>
    <row r="20" spans="1:6" ht="82.8" x14ac:dyDescent="0.3">
      <c r="A20" s="240" t="s">
        <v>1745</v>
      </c>
      <c r="B20" s="240" t="s">
        <v>1744</v>
      </c>
      <c r="C20" s="240" t="s">
        <v>1735</v>
      </c>
      <c r="D20" s="240" t="s">
        <v>1761</v>
      </c>
      <c r="E20" s="240" t="s">
        <v>1798</v>
      </c>
      <c r="F20" s="240" t="s">
        <v>1762</v>
      </c>
    </row>
    <row r="21" spans="1:6" ht="110.4" x14ac:dyDescent="0.3">
      <c r="A21" s="240" t="s">
        <v>1745</v>
      </c>
      <c r="B21" s="240" t="s">
        <v>1846</v>
      </c>
      <c r="C21" s="240" t="s">
        <v>1735</v>
      </c>
      <c r="D21" s="240" t="s">
        <v>1852</v>
      </c>
      <c r="E21" s="240" t="s">
        <v>1847</v>
      </c>
      <c r="F21" s="240" t="s">
        <v>1848</v>
      </c>
    </row>
    <row r="22" spans="1:6" ht="96.6" x14ac:dyDescent="0.3">
      <c r="A22" s="240" t="s">
        <v>1745</v>
      </c>
      <c r="B22" s="240" t="s">
        <v>1849</v>
      </c>
      <c r="C22" s="240" t="s">
        <v>1735</v>
      </c>
      <c r="D22" s="240" t="s">
        <v>1853</v>
      </c>
      <c r="E22" s="240" t="s">
        <v>1850</v>
      </c>
      <c r="F22" s="240" t="s">
        <v>1851</v>
      </c>
    </row>
    <row r="23" spans="1:6" ht="27.6" x14ac:dyDescent="0.3">
      <c r="A23" s="240" t="s">
        <v>1745</v>
      </c>
      <c r="B23" s="240" t="s">
        <v>1765</v>
      </c>
      <c r="C23" s="240" t="s">
        <v>1735</v>
      </c>
      <c r="D23" s="240" t="s">
        <v>1854</v>
      </c>
      <c r="E23" s="240" t="s">
        <v>1766</v>
      </c>
      <c r="F23" s="240" t="s">
        <v>1737</v>
      </c>
    </row>
    <row r="24" spans="1:6" ht="69" x14ac:dyDescent="0.3">
      <c r="A24" s="240" t="s">
        <v>1768</v>
      </c>
      <c r="B24" s="240" t="s">
        <v>1732</v>
      </c>
      <c r="C24" s="240" t="s">
        <v>1769</v>
      </c>
      <c r="D24" s="240" t="s">
        <v>1770</v>
      </c>
      <c r="E24" s="240" t="s">
        <v>1776</v>
      </c>
      <c r="F24" s="240" t="s">
        <v>1771</v>
      </c>
    </row>
    <row r="25" spans="1:6" ht="69" x14ac:dyDescent="0.3">
      <c r="A25" s="240" t="s">
        <v>1768</v>
      </c>
      <c r="B25" s="240" t="s">
        <v>1772</v>
      </c>
      <c r="C25" s="240" t="s">
        <v>1735</v>
      </c>
      <c r="D25" s="240" t="s">
        <v>1773</v>
      </c>
      <c r="E25" s="240" t="s">
        <v>1774</v>
      </c>
      <c r="F25" s="240" t="s">
        <v>1771</v>
      </c>
    </row>
    <row r="26" spans="1:6" ht="41.4" x14ac:dyDescent="0.3">
      <c r="A26" s="240" t="s">
        <v>1768</v>
      </c>
      <c r="B26" s="240" t="s">
        <v>1780</v>
      </c>
      <c r="C26" s="240" t="s">
        <v>1777</v>
      </c>
      <c r="D26" s="240" t="s">
        <v>1778</v>
      </c>
      <c r="E26" s="240" t="s">
        <v>1781</v>
      </c>
      <c r="F26" s="240" t="s">
        <v>1779</v>
      </c>
    </row>
    <row r="27" spans="1:6" ht="110.4" x14ac:dyDescent="0.3">
      <c r="A27" s="240" t="s">
        <v>1782</v>
      </c>
      <c r="B27" s="240" t="s">
        <v>1783</v>
      </c>
      <c r="C27" s="240" t="s">
        <v>1784</v>
      </c>
      <c r="D27" s="240" t="s">
        <v>1784</v>
      </c>
      <c r="E27" s="240" t="s">
        <v>1807</v>
      </c>
      <c r="F27" s="240" t="s">
        <v>1771</v>
      </c>
    </row>
    <row r="28" spans="1:6" ht="41.4" x14ac:dyDescent="0.3">
      <c r="A28" s="240" t="s">
        <v>1782</v>
      </c>
      <c r="B28" s="240" t="s">
        <v>1791</v>
      </c>
      <c r="C28" s="240" t="s">
        <v>1735</v>
      </c>
      <c r="D28" s="240" t="s">
        <v>1743</v>
      </c>
      <c r="E28" s="240" t="s">
        <v>1785</v>
      </c>
      <c r="F28" s="240" t="s">
        <v>1737</v>
      </c>
    </row>
    <row r="29" spans="1:6" ht="96.6" x14ac:dyDescent="0.3">
      <c r="A29" s="240" t="s">
        <v>1788</v>
      </c>
      <c r="B29" s="240" t="s">
        <v>1787</v>
      </c>
      <c r="C29" s="240" t="s">
        <v>1735</v>
      </c>
      <c r="D29" s="240" t="s">
        <v>1786</v>
      </c>
      <c r="E29" s="240" t="s">
        <v>1789</v>
      </c>
      <c r="F29" s="240" t="s">
        <v>1790</v>
      </c>
    </row>
  </sheetData>
  <sheetProtection algorithmName="SHA-512" hashValue="B0r7yf2Z74SI7kwzIpmCMQ3Uu4GBt8j8Ffvv+gEpvNbK5rQ9PFxKxBX4finlNyGNYS3b3ZEQKsltrTJ8GyxV0A==" saltValue="rpuGxfj/i9Vku47Ons66LA==" spinCount="100000" sheet="1" objects="1" scenarios="1"/>
  <mergeCells count="1">
    <mergeCell ref="A1:F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S193"/>
  <sheetViews>
    <sheetView zoomScale="70" zoomScaleNormal="70" workbookViewId="0">
      <selection sqref="A1:K1"/>
    </sheetView>
  </sheetViews>
  <sheetFormatPr defaultColWidth="9.109375" defaultRowHeight="15" x14ac:dyDescent="0.3"/>
  <cols>
    <col min="1" max="1" width="13.33203125" style="37" customWidth="1"/>
    <col min="2" max="5" width="10.6640625" style="37" customWidth="1"/>
    <col min="6" max="7" width="15.33203125" style="37" customWidth="1"/>
    <col min="8" max="8" width="15.33203125" style="54" customWidth="1"/>
    <col min="9" max="9" width="15.33203125" style="37" customWidth="1"/>
    <col min="10" max="10" width="21.33203125" style="37" customWidth="1"/>
    <col min="11" max="11" width="19.109375" style="37" customWidth="1"/>
    <col min="12" max="12" width="4" style="37" customWidth="1"/>
    <col min="13" max="14" width="17.33203125" style="37" customWidth="1"/>
    <col min="15" max="15" width="4" style="37" customWidth="1"/>
    <col min="16" max="17" width="15.88671875" style="37" customWidth="1"/>
    <col min="18" max="18" width="4" style="37" customWidth="1"/>
    <col min="19" max="19" width="15.88671875" style="37" customWidth="1"/>
    <col min="20" max="16384" width="9.109375" style="37"/>
  </cols>
  <sheetData>
    <row r="1" spans="1:19" ht="45" customHeight="1" x14ac:dyDescent="0.3">
      <c r="A1" s="260" t="s">
        <v>1661</v>
      </c>
      <c r="B1" s="260"/>
      <c r="C1" s="260"/>
      <c r="D1" s="260"/>
      <c r="E1" s="260"/>
      <c r="F1" s="260"/>
      <c r="G1" s="260"/>
      <c r="H1" s="260"/>
      <c r="I1" s="260"/>
      <c r="J1" s="260"/>
      <c r="K1" s="260"/>
      <c r="L1" s="151"/>
      <c r="M1" s="151"/>
      <c r="N1" s="151"/>
      <c r="O1" s="151"/>
    </row>
    <row r="2" spans="1:19" ht="16.5" customHeight="1" x14ac:dyDescent="0.3">
      <c r="A2" s="154" t="s">
        <v>0</v>
      </c>
      <c r="B2" s="150"/>
      <c r="C2" s="150"/>
      <c r="D2" s="150"/>
      <c r="E2" s="150"/>
      <c r="F2" s="150"/>
      <c r="G2" s="150"/>
      <c r="H2" s="150"/>
      <c r="I2" s="150"/>
      <c r="J2" s="150"/>
      <c r="K2" s="150"/>
      <c r="L2" s="150"/>
      <c r="M2" s="150"/>
      <c r="N2" s="150"/>
      <c r="O2" s="150"/>
    </row>
    <row r="3" spans="1:19" ht="16.5" customHeight="1" x14ac:dyDescent="0.3">
      <c r="A3" s="256" t="s">
        <v>13</v>
      </c>
      <c r="B3" s="256"/>
      <c r="C3" s="256"/>
      <c r="D3" s="256"/>
      <c r="E3" s="256"/>
      <c r="F3" s="261" t="s">
        <v>24</v>
      </c>
      <c r="G3" s="261"/>
      <c r="H3" s="261"/>
      <c r="I3" s="261"/>
    </row>
    <row r="4" spans="1:19" ht="16.5" customHeight="1" x14ac:dyDescent="0.25">
      <c r="A4" s="256" t="s">
        <v>209</v>
      </c>
      <c r="B4" s="256"/>
      <c r="C4" s="256"/>
      <c r="D4" s="256"/>
      <c r="E4" s="256"/>
      <c r="F4" s="262"/>
      <c r="G4" s="262"/>
      <c r="H4" s="262"/>
      <c r="I4" s="262"/>
    </row>
    <row r="5" spans="1:19" ht="16.5" customHeight="1" x14ac:dyDescent="0.25">
      <c r="A5" s="256" t="s">
        <v>1640</v>
      </c>
      <c r="B5" s="256"/>
      <c r="C5" s="256"/>
      <c r="D5" s="256"/>
      <c r="E5" s="256"/>
      <c r="F5" s="262"/>
      <c r="G5" s="262"/>
      <c r="H5" s="262"/>
      <c r="I5" s="262"/>
      <c r="L5" s="39"/>
      <c r="M5" s="39"/>
      <c r="N5" s="39"/>
      <c r="O5" s="39"/>
      <c r="P5" s="39"/>
      <c r="Q5" s="39"/>
    </row>
    <row r="6" spans="1:19" ht="16.5" customHeight="1" x14ac:dyDescent="0.3">
      <c r="A6" s="256" t="s">
        <v>1683</v>
      </c>
      <c r="B6" s="256"/>
      <c r="C6" s="256"/>
      <c r="D6" s="256"/>
      <c r="E6" s="256"/>
      <c r="F6" s="263"/>
      <c r="G6" s="263"/>
      <c r="H6" s="263"/>
      <c r="I6" s="263"/>
      <c r="L6" s="40"/>
      <c r="M6" s="40"/>
      <c r="N6" s="40"/>
      <c r="O6" s="40"/>
      <c r="P6" s="39"/>
      <c r="Q6" s="39"/>
    </row>
    <row r="7" spans="1:19" ht="16.5" customHeight="1" x14ac:dyDescent="0.3">
      <c r="A7" s="256" t="s">
        <v>3</v>
      </c>
      <c r="B7" s="256"/>
      <c r="C7" s="256"/>
      <c r="D7" s="256"/>
      <c r="E7" s="256"/>
      <c r="F7" s="263"/>
      <c r="G7" s="263"/>
      <c r="H7" s="263"/>
      <c r="I7" s="263"/>
      <c r="K7" s="96"/>
      <c r="L7" s="40"/>
      <c r="M7" s="40"/>
      <c r="N7" s="40"/>
      <c r="O7" s="40"/>
      <c r="P7" s="39"/>
      <c r="Q7" s="39"/>
    </row>
    <row r="8" spans="1:19" ht="16.5" customHeight="1" x14ac:dyDescent="0.3">
      <c r="A8" s="256" t="s">
        <v>1641</v>
      </c>
      <c r="B8" s="256"/>
      <c r="C8" s="256"/>
      <c r="D8" s="256"/>
      <c r="E8" s="256"/>
      <c r="F8" s="263"/>
      <c r="G8" s="263"/>
      <c r="H8" s="263"/>
      <c r="I8" s="263"/>
      <c r="K8" s="96"/>
      <c r="L8" s="40"/>
      <c r="M8" s="40"/>
      <c r="N8" s="40"/>
      <c r="O8" s="40"/>
      <c r="P8" s="39"/>
      <c r="Q8" s="39"/>
    </row>
    <row r="9" spans="1:19" ht="16.5" customHeight="1" x14ac:dyDescent="0.3">
      <c r="A9" s="256" t="s">
        <v>1639</v>
      </c>
      <c r="B9" s="256"/>
      <c r="C9" s="256"/>
      <c r="D9" s="256"/>
      <c r="E9" s="256"/>
      <c r="F9" s="264" t="str">
        <f>IFERROR(IF(F7="Proprietary","Proprietary Fund",VLOOKUP(F5,qryIndex02a!$A$2:$K$654,4,FALSE)),"Unidentified")</f>
        <v>Unidentified</v>
      </c>
      <c r="G9" s="264"/>
      <c r="H9" s="264"/>
      <c r="I9" s="264"/>
      <c r="K9" s="39"/>
      <c r="L9" s="39"/>
      <c r="M9" s="39"/>
      <c r="N9" s="39"/>
      <c r="O9" s="39"/>
      <c r="P9" s="39"/>
    </row>
    <row r="10" spans="1:19" ht="16.5" customHeight="1" x14ac:dyDescent="0.3">
      <c r="A10" s="38"/>
      <c r="B10" s="38"/>
      <c r="C10" s="38"/>
      <c r="D10" s="38"/>
      <c r="E10" s="40"/>
      <c r="F10" s="39"/>
      <c r="G10" s="39"/>
      <c r="H10" s="41"/>
      <c r="I10" s="39"/>
      <c r="J10" s="39"/>
      <c r="K10" s="39"/>
      <c r="L10" s="39"/>
      <c r="M10" s="39"/>
      <c r="N10" s="39"/>
      <c r="O10" s="39"/>
      <c r="P10" s="39"/>
    </row>
    <row r="11" spans="1:19" ht="16.5" customHeight="1" x14ac:dyDescent="0.3">
      <c r="A11" s="38"/>
      <c r="B11" s="38"/>
      <c r="C11" s="38"/>
      <c r="D11" s="38"/>
      <c r="E11" s="40"/>
      <c r="F11" s="39"/>
      <c r="G11" s="39"/>
      <c r="H11" s="41"/>
      <c r="I11" s="39"/>
      <c r="J11" s="39"/>
      <c r="K11" s="39"/>
      <c r="L11" s="39"/>
      <c r="M11" s="39"/>
      <c r="N11" s="39"/>
      <c r="O11" s="39"/>
      <c r="P11" s="39"/>
    </row>
    <row r="12" spans="1:19" s="178" customFormat="1" ht="21" customHeight="1" x14ac:dyDescent="0.4">
      <c r="A12" s="172" t="s">
        <v>175</v>
      </c>
      <c r="B12" s="173"/>
      <c r="C12" s="174"/>
      <c r="D12" s="174"/>
      <c r="E12" s="174"/>
      <c r="F12" s="175"/>
      <c r="G12" s="175"/>
      <c r="H12" s="176"/>
      <c r="I12" s="176"/>
      <c r="J12" s="175"/>
      <c r="K12" s="175"/>
      <c r="L12" s="39"/>
      <c r="M12" s="39"/>
      <c r="N12" s="177"/>
      <c r="O12" s="177"/>
      <c r="P12" s="177"/>
    </row>
    <row r="13" spans="1:19" s="188" customFormat="1" ht="16.5" customHeight="1" x14ac:dyDescent="0.35">
      <c r="A13" s="185" t="s">
        <v>4</v>
      </c>
      <c r="B13" s="215"/>
      <c r="D13" s="191"/>
      <c r="E13" s="191"/>
      <c r="F13" s="192"/>
      <c r="G13" s="192"/>
      <c r="H13" s="182"/>
      <c r="I13" s="182"/>
      <c r="J13" s="187"/>
      <c r="K13" s="187"/>
    </row>
    <row r="14" spans="1:19" ht="16.5" customHeight="1" x14ac:dyDescent="0.35">
      <c r="A14" s="148">
        <v>0</v>
      </c>
      <c r="B14" s="180" t="s">
        <v>1670</v>
      </c>
      <c r="C14" s="43"/>
      <c r="D14" s="43"/>
      <c r="E14" s="43"/>
      <c r="F14" s="44"/>
      <c r="G14" s="44"/>
      <c r="H14" s="45"/>
      <c r="I14" s="45"/>
      <c r="J14" s="187"/>
      <c r="K14" s="187"/>
      <c r="L14" s="188"/>
      <c r="M14" s="257" t="s">
        <v>1673</v>
      </c>
      <c r="N14" s="258"/>
      <c r="O14" s="188"/>
      <c r="P14" s="257" t="s">
        <v>1668</v>
      </c>
      <c r="Q14" s="258"/>
      <c r="R14" s="188"/>
      <c r="S14" s="222" t="s">
        <v>1669</v>
      </c>
    </row>
    <row r="15" spans="1:19" ht="16.5" customHeight="1" x14ac:dyDescent="0.3">
      <c r="A15" s="228" t="s">
        <v>1690</v>
      </c>
      <c r="B15" s="26" t="s">
        <v>181</v>
      </c>
      <c r="C15" s="26"/>
      <c r="D15" s="26"/>
      <c r="E15" s="193"/>
      <c r="F15" s="194"/>
      <c r="G15" s="194"/>
      <c r="H15" s="195"/>
      <c r="I15" s="195"/>
      <c r="J15" s="248">
        <f>M15</f>
        <v>0</v>
      </c>
      <c r="M15" s="196"/>
      <c r="P15" s="196"/>
      <c r="Q15" s="224"/>
      <c r="S15" s="223">
        <f t="shared" ref="S15:S20" si="0">P15-M15</f>
        <v>0</v>
      </c>
    </row>
    <row r="16" spans="1:19" ht="16.5" customHeight="1" x14ac:dyDescent="0.3">
      <c r="A16" s="228" t="s">
        <v>1690</v>
      </c>
      <c r="B16" s="26" t="s">
        <v>182</v>
      </c>
      <c r="C16" s="26"/>
      <c r="D16" s="26"/>
      <c r="E16" s="193"/>
      <c r="F16" s="194"/>
      <c r="G16" s="194"/>
      <c r="H16" s="195"/>
      <c r="I16" s="195"/>
      <c r="J16" s="248">
        <f>M16</f>
        <v>0</v>
      </c>
      <c r="M16" s="196"/>
      <c r="P16" s="196"/>
      <c r="Q16" s="224"/>
      <c r="S16" s="223">
        <f t="shared" si="0"/>
        <v>0</v>
      </c>
    </row>
    <row r="17" spans="1:19" ht="16.5" customHeight="1" x14ac:dyDescent="0.3">
      <c r="A17" s="228" t="s">
        <v>1690</v>
      </c>
      <c r="B17" s="26" t="s">
        <v>183</v>
      </c>
      <c r="C17" s="26"/>
      <c r="D17" s="26"/>
      <c r="E17" s="193"/>
      <c r="F17" s="194"/>
      <c r="G17" s="194"/>
      <c r="H17" s="195"/>
      <c r="I17" s="195"/>
      <c r="J17" s="248">
        <f>M17</f>
        <v>0</v>
      </c>
      <c r="M17" s="196"/>
      <c r="P17" s="196"/>
      <c r="Q17" s="224"/>
      <c r="S17" s="223">
        <f t="shared" si="0"/>
        <v>0</v>
      </c>
    </row>
    <row r="18" spans="1:19" ht="16.5" customHeight="1" x14ac:dyDescent="0.3">
      <c r="A18" s="99"/>
      <c r="B18" s="26" t="s">
        <v>179</v>
      </c>
      <c r="C18" s="26"/>
      <c r="D18" s="26"/>
      <c r="E18" s="193"/>
      <c r="F18" s="194"/>
      <c r="G18" s="194"/>
      <c r="H18" s="195"/>
      <c r="I18" s="195"/>
      <c r="J18" s="248">
        <f>P18</f>
        <v>0</v>
      </c>
      <c r="M18" s="196"/>
      <c r="P18" s="221">
        <f>IF(SUM($Q$20:$Q$23)&gt;SUM($P$15:$P$17),SUM($Q$20:$Q$23)-SUM($P$15:$P$17),0)</f>
        <v>0</v>
      </c>
      <c r="Q18" s="224"/>
      <c r="S18" s="223">
        <f t="shared" si="0"/>
        <v>0</v>
      </c>
    </row>
    <row r="19" spans="1:19" ht="16.5" customHeight="1" x14ac:dyDescent="0.3">
      <c r="A19" s="99"/>
      <c r="B19" s="26" t="s">
        <v>180</v>
      </c>
      <c r="C19" s="26"/>
      <c r="D19" s="26"/>
      <c r="E19" s="193"/>
      <c r="F19" s="194"/>
      <c r="G19" s="194"/>
      <c r="H19" s="195"/>
      <c r="I19" s="195"/>
      <c r="J19" s="248">
        <f>IF(SUM($K$20:$K$24)&gt;SUM($J$15:$J$18),SUM($K$20:$K$24)-SUM($J$15:$J$18),0)</f>
        <v>0</v>
      </c>
      <c r="M19" s="196"/>
      <c r="P19" s="224"/>
      <c r="Q19" s="224"/>
      <c r="S19" s="223">
        <f t="shared" si="0"/>
        <v>0</v>
      </c>
    </row>
    <row r="20" spans="1:19" ht="16.5" customHeight="1" x14ac:dyDescent="0.3">
      <c r="A20" s="99"/>
      <c r="B20" s="26"/>
      <c r="C20" s="26" t="s">
        <v>188</v>
      </c>
      <c r="D20" s="26"/>
      <c r="E20" s="193"/>
      <c r="F20" s="194"/>
      <c r="G20" s="194"/>
      <c r="H20" s="195"/>
      <c r="I20" s="195"/>
      <c r="J20" s="213"/>
      <c r="K20" s="248">
        <f>N20</f>
        <v>0</v>
      </c>
      <c r="N20" s="196"/>
      <c r="P20" s="224"/>
      <c r="Q20" s="196"/>
      <c r="S20" s="223">
        <f t="shared" si="0"/>
        <v>0</v>
      </c>
    </row>
    <row r="21" spans="1:19" ht="16.5" customHeight="1" x14ac:dyDescent="0.3">
      <c r="A21" s="99"/>
      <c r="B21" s="26"/>
      <c r="C21" s="26" t="s">
        <v>185</v>
      </c>
      <c r="D21" s="26"/>
      <c r="E21" s="193"/>
      <c r="F21" s="194"/>
      <c r="G21" s="194"/>
      <c r="H21" s="195"/>
      <c r="I21" s="195"/>
      <c r="J21" s="213"/>
      <c r="K21" s="248">
        <f>N21</f>
        <v>0</v>
      </c>
      <c r="N21" s="196"/>
      <c r="P21" s="224"/>
      <c r="Q21" s="196"/>
      <c r="S21" s="223">
        <f>Q21-N21</f>
        <v>0</v>
      </c>
    </row>
    <row r="22" spans="1:19" ht="16.5" customHeight="1" x14ac:dyDescent="0.3">
      <c r="A22" s="99"/>
      <c r="B22" s="26"/>
      <c r="C22" s="26" t="s">
        <v>189</v>
      </c>
      <c r="D22" s="26"/>
      <c r="E22" s="193"/>
      <c r="F22" s="194"/>
      <c r="G22" s="194"/>
      <c r="H22" s="195"/>
      <c r="I22" s="195"/>
      <c r="J22" s="213"/>
      <c r="K22" s="248">
        <f>N22</f>
        <v>0</v>
      </c>
      <c r="N22" s="196"/>
      <c r="P22" s="224"/>
      <c r="Q22" s="196"/>
      <c r="S22" s="223">
        <f t="shared" ref="S22:S25" si="1">Q22-N22</f>
        <v>0</v>
      </c>
    </row>
    <row r="23" spans="1:19" ht="16.5" customHeight="1" x14ac:dyDescent="0.3">
      <c r="A23" s="234" t="s">
        <v>1698</v>
      </c>
      <c r="B23" s="26"/>
      <c r="C23" s="26" t="s">
        <v>184</v>
      </c>
      <c r="D23" s="26"/>
      <c r="E23" s="193"/>
      <c r="F23" s="194"/>
      <c r="G23" s="194"/>
      <c r="H23" s="195"/>
      <c r="I23" s="195"/>
      <c r="J23" s="213"/>
      <c r="K23" s="248">
        <f>N23</f>
        <v>0</v>
      </c>
      <c r="N23" s="196"/>
      <c r="P23" s="224"/>
      <c r="Q23" s="196"/>
      <c r="S23" s="223">
        <f t="shared" si="1"/>
        <v>0</v>
      </c>
    </row>
    <row r="24" spans="1:19" ht="16.5" customHeight="1" x14ac:dyDescent="0.3">
      <c r="A24" s="99"/>
      <c r="B24" s="26"/>
      <c r="C24" s="26" t="s">
        <v>186</v>
      </c>
      <c r="D24" s="26"/>
      <c r="E24" s="193"/>
      <c r="F24" s="194"/>
      <c r="G24" s="194"/>
      <c r="H24" s="195"/>
      <c r="I24" s="195"/>
      <c r="J24" s="213"/>
      <c r="K24" s="248">
        <f>Q24</f>
        <v>0</v>
      </c>
      <c r="N24" s="196"/>
      <c r="P24" s="224"/>
      <c r="Q24" s="221">
        <f>IF(SUM($Q$20:$Q$23)&lt;SUM($P$15:$P$17),-SUM($Q$20:$Q$23)+SUM($P$15:$P$17),0)</f>
        <v>0</v>
      </c>
      <c r="S24" s="223">
        <f t="shared" si="1"/>
        <v>0</v>
      </c>
    </row>
    <row r="25" spans="1:19" ht="16.5" customHeight="1" x14ac:dyDescent="0.3">
      <c r="A25" s="99"/>
      <c r="B25" s="26"/>
      <c r="C25" s="26" t="s">
        <v>187</v>
      </c>
      <c r="D25" s="26"/>
      <c r="E25" s="193"/>
      <c r="F25" s="194"/>
      <c r="G25" s="194"/>
      <c r="H25" s="195"/>
      <c r="I25" s="195"/>
      <c r="J25" s="213"/>
      <c r="K25" s="248">
        <f>IF(SUM($K$20:$K$24)&lt;SUM($J$15:$J$18),-SUM($K$20:$K$24)+SUM($J$15:$J$18),0)</f>
        <v>0</v>
      </c>
      <c r="N25" s="196"/>
      <c r="P25" s="224"/>
      <c r="Q25" s="224"/>
      <c r="S25" s="223">
        <f t="shared" si="1"/>
        <v>0</v>
      </c>
    </row>
    <row r="26" spans="1:19" ht="16.5" customHeight="1" x14ac:dyDescent="0.3">
      <c r="A26" s="99"/>
      <c r="C26" s="47"/>
      <c r="D26" s="47"/>
      <c r="E26" s="47"/>
      <c r="F26" s="179"/>
      <c r="G26" s="179"/>
      <c r="H26" s="49"/>
      <c r="I26" s="49"/>
      <c r="J26" s="155">
        <f>SUM(J15:J25)</f>
        <v>0</v>
      </c>
      <c r="K26" s="155">
        <f>SUM(K15:K25)</f>
        <v>0</v>
      </c>
      <c r="L26" s="21" t="str">
        <f>IF(J26=K26,"&lt;- Debits and Credits equal each other.","&lt;- Debits and Credits do not equal each other.")</f>
        <v>&lt;- Debits and Credits equal each other.</v>
      </c>
    </row>
    <row r="27" spans="1:19" ht="16.5" customHeight="1" x14ac:dyDescent="0.3">
      <c r="A27" s="1"/>
      <c r="B27" s="182" t="s">
        <v>1691</v>
      </c>
      <c r="C27" s="50"/>
      <c r="D27" s="47"/>
      <c r="E27" s="47"/>
      <c r="F27" s="48"/>
      <c r="G27" s="48"/>
      <c r="H27" s="49"/>
      <c r="I27" s="49"/>
      <c r="J27" s="46"/>
      <c r="K27" s="46"/>
      <c r="L27" s="21"/>
    </row>
    <row r="28" spans="1:19" ht="16.2" customHeight="1" x14ac:dyDescent="0.35">
      <c r="A28" s="1"/>
      <c r="B28" s="235" t="s">
        <v>1702</v>
      </c>
      <c r="C28" s="181"/>
      <c r="D28" s="47"/>
      <c r="E28" s="47"/>
      <c r="F28" s="179"/>
      <c r="G28" s="179"/>
      <c r="H28" s="49"/>
      <c r="I28" s="49"/>
      <c r="J28" s="46"/>
      <c r="K28" s="46"/>
      <c r="L28" s="21"/>
    </row>
    <row r="29" spans="1:19" ht="16.2" customHeight="1" x14ac:dyDescent="0.35">
      <c r="A29" s="1"/>
      <c r="B29" s="235"/>
      <c r="C29" s="181"/>
      <c r="D29" s="47"/>
      <c r="E29" s="47"/>
      <c r="F29" s="179"/>
      <c r="G29" s="179"/>
      <c r="H29" s="49"/>
      <c r="I29" s="49"/>
      <c r="J29" s="46"/>
      <c r="K29" s="46"/>
      <c r="L29" s="21"/>
    </row>
    <row r="30" spans="1:19" ht="16.5" customHeight="1" x14ac:dyDescent="0.3">
      <c r="A30" s="99"/>
      <c r="C30" s="47"/>
      <c r="D30" s="47"/>
      <c r="E30" s="47"/>
      <c r="F30" s="179"/>
      <c r="G30" s="179"/>
      <c r="H30" s="49"/>
      <c r="I30" s="49"/>
      <c r="J30" s="155"/>
      <c r="K30" s="155"/>
      <c r="L30" s="21"/>
    </row>
    <row r="31" spans="1:19" s="178" customFormat="1" ht="21" customHeight="1" x14ac:dyDescent="0.4">
      <c r="A31" s="172" t="s">
        <v>176</v>
      </c>
      <c r="B31" s="173"/>
      <c r="C31" s="174"/>
      <c r="D31" s="174"/>
      <c r="E31" s="174"/>
      <c r="F31" s="175"/>
      <c r="G31" s="175"/>
      <c r="H31" s="176"/>
      <c r="I31" s="176"/>
      <c r="J31" s="175"/>
      <c r="K31" s="175"/>
      <c r="L31" s="39"/>
      <c r="M31" s="39"/>
      <c r="N31" s="177"/>
      <c r="O31" s="177"/>
      <c r="P31" s="177"/>
    </row>
    <row r="32" spans="1:19" s="188" customFormat="1" ht="16.5" customHeight="1" x14ac:dyDescent="0.35">
      <c r="A32" s="185">
        <v>1</v>
      </c>
      <c r="B32" s="215" t="s">
        <v>1865</v>
      </c>
      <c r="D32" s="191"/>
      <c r="E32" s="191"/>
      <c r="F32" s="192"/>
      <c r="G32" s="192"/>
      <c r="H32" s="182"/>
      <c r="I32" s="182"/>
      <c r="J32" s="187"/>
      <c r="K32" s="187"/>
    </row>
    <row r="33" spans="1:12" ht="16.5" customHeight="1" x14ac:dyDescent="0.3">
      <c r="B33" s="26" t="s">
        <v>197</v>
      </c>
      <c r="C33" s="26"/>
      <c r="D33" s="193"/>
      <c r="E33" s="193"/>
      <c r="F33" s="194"/>
      <c r="G33" s="194"/>
      <c r="H33" s="195"/>
      <c r="I33" s="195"/>
      <c r="J33" s="196"/>
      <c r="K33" s="197"/>
    </row>
    <row r="34" spans="1:12" ht="16.5" customHeight="1" x14ac:dyDescent="0.3">
      <c r="A34" s="99"/>
      <c r="B34" s="26"/>
      <c r="C34" s="26" t="s">
        <v>1861</v>
      </c>
      <c r="D34" s="193"/>
      <c r="E34" s="193"/>
      <c r="F34" s="194"/>
      <c r="G34" s="194"/>
      <c r="H34" s="195"/>
      <c r="I34" s="195"/>
      <c r="J34" s="197"/>
      <c r="K34" s="196"/>
    </row>
    <row r="35" spans="1:12" ht="16.5" customHeight="1" x14ac:dyDescent="0.3">
      <c r="A35" s="99"/>
      <c r="B35" s="26"/>
      <c r="C35" s="26" t="str">
        <f>IF($F$7="Proprietary","Cr: Acct 0870 - SERVICES &amp; CHARGES (MG ADJ)",VLOOKUP($F$9,'Drop Down Menus'!$F$2:$G$10,2,FALSE))</f>
        <v>Cr: Acct 0XXX - FUNCTIONAL EXPENSE</v>
      </c>
      <c r="D35" s="193"/>
      <c r="E35" s="193"/>
      <c r="F35" s="194"/>
      <c r="G35" s="194"/>
      <c r="H35" s="195"/>
      <c r="I35" s="195"/>
      <c r="J35" s="197"/>
      <c r="K35" s="196"/>
    </row>
    <row r="36" spans="1:12" ht="16.5" customHeight="1" x14ac:dyDescent="0.3">
      <c r="A36" s="99"/>
      <c r="C36" s="43"/>
      <c r="D36" s="43"/>
      <c r="E36" s="43"/>
      <c r="F36" s="44"/>
      <c r="G36" s="44"/>
      <c r="H36" s="45"/>
      <c r="I36" s="45"/>
      <c r="J36" s="155">
        <f>SUM(J33:J35)</f>
        <v>0</v>
      </c>
      <c r="K36" s="155">
        <f>SUM(K33:K35)</f>
        <v>0</v>
      </c>
      <c r="L36" s="21" t="str">
        <f>IF(J36=K36,"&lt;- Debits and Credits equal each other.","&lt;- Debits and Credits do not equal each other.")</f>
        <v>&lt;- Debits and Credits equal each other.</v>
      </c>
    </row>
    <row r="37" spans="1:12" ht="16.5" customHeight="1" x14ac:dyDescent="0.3">
      <c r="A37" s="1"/>
      <c r="B37" s="42"/>
      <c r="C37" s="43"/>
      <c r="D37" s="43"/>
      <c r="E37" s="43"/>
      <c r="F37" s="44"/>
      <c r="G37" s="44"/>
      <c r="H37" s="45"/>
      <c r="I37" s="45"/>
      <c r="J37" s="46"/>
      <c r="K37" s="46"/>
      <c r="L37" s="21"/>
    </row>
    <row r="38" spans="1:12" ht="16.5" customHeight="1" x14ac:dyDescent="0.35">
      <c r="A38" s="148">
        <v>2</v>
      </c>
      <c r="B38" s="215" t="s">
        <v>199</v>
      </c>
      <c r="C38" s="43"/>
      <c r="D38" s="43"/>
      <c r="E38" s="43"/>
      <c r="F38" s="44"/>
      <c r="G38" s="44"/>
      <c r="H38" s="45"/>
      <c r="I38" s="45"/>
      <c r="J38" s="46"/>
      <c r="K38" s="46"/>
      <c r="L38" s="21"/>
    </row>
    <row r="39" spans="1:12" ht="16.5" customHeight="1" x14ac:dyDescent="0.3">
      <c r="A39" s="228" t="s">
        <v>1690</v>
      </c>
      <c r="B39" s="26" t="s">
        <v>181</v>
      </c>
      <c r="C39" s="26"/>
      <c r="D39" s="193"/>
      <c r="E39" s="193"/>
      <c r="F39" s="194"/>
      <c r="G39" s="194"/>
      <c r="H39" s="195"/>
      <c r="I39" s="195"/>
      <c r="J39" s="196"/>
      <c r="K39" s="197"/>
    </row>
    <row r="40" spans="1:12" ht="16.5" customHeight="1" x14ac:dyDescent="0.3">
      <c r="A40" s="228" t="s">
        <v>1690</v>
      </c>
      <c r="B40" s="26" t="s">
        <v>182</v>
      </c>
      <c r="C40" s="26"/>
      <c r="D40" s="193"/>
      <c r="E40" s="193"/>
      <c r="F40" s="194"/>
      <c r="G40" s="194"/>
      <c r="H40" s="195"/>
      <c r="I40" s="195"/>
      <c r="J40" s="196"/>
      <c r="K40" s="197"/>
    </row>
    <row r="41" spans="1:12" ht="16.5" customHeight="1" x14ac:dyDescent="0.3">
      <c r="A41" s="228" t="s">
        <v>1690</v>
      </c>
      <c r="B41" s="26" t="s">
        <v>183</v>
      </c>
      <c r="C41" s="26"/>
      <c r="D41" s="193"/>
      <c r="E41" s="193"/>
      <c r="F41" s="194"/>
      <c r="G41" s="194"/>
      <c r="H41" s="195"/>
      <c r="I41" s="195"/>
      <c r="J41" s="196"/>
      <c r="K41" s="197"/>
    </row>
    <row r="42" spans="1:12" ht="16.5" customHeight="1" x14ac:dyDescent="0.3">
      <c r="A42" s="99"/>
      <c r="B42" s="26"/>
      <c r="C42" s="26" t="s">
        <v>198</v>
      </c>
      <c r="D42" s="193"/>
      <c r="E42" s="193"/>
      <c r="F42" s="194"/>
      <c r="G42" s="194"/>
      <c r="H42" s="195"/>
      <c r="I42" s="195"/>
      <c r="J42" s="197"/>
      <c r="K42" s="196"/>
    </row>
    <row r="43" spans="1:12" ht="16.5" customHeight="1" x14ac:dyDescent="0.3">
      <c r="A43" s="99"/>
      <c r="B43" s="182" t="s">
        <v>1692</v>
      </c>
      <c r="C43" s="43"/>
      <c r="D43" s="43"/>
      <c r="E43" s="43"/>
      <c r="F43" s="44"/>
      <c r="G43" s="44"/>
      <c r="H43" s="45"/>
      <c r="I43" s="45"/>
      <c r="J43" s="155">
        <f>SUM(J39:J42)</f>
        <v>0</v>
      </c>
      <c r="K43" s="155">
        <f>SUM(K39:K42)</f>
        <v>0</v>
      </c>
      <c r="L43" s="21" t="str">
        <f>IF(J43=K43,"&lt;- Debits and Credits equal each other.","&lt;- Debits and Credits do not equal each other.")</f>
        <v>&lt;- Debits and Credits equal each other.</v>
      </c>
    </row>
    <row r="44" spans="1:12" ht="16.5" customHeight="1" x14ac:dyDescent="0.3">
      <c r="A44" s="1"/>
      <c r="C44" s="50"/>
      <c r="D44" s="47"/>
      <c r="E44" s="47"/>
      <c r="F44" s="48"/>
      <c r="G44" s="48"/>
      <c r="H44" s="49"/>
      <c r="I44" s="49"/>
      <c r="J44" s="46"/>
      <c r="K44" s="46"/>
      <c r="L44" s="21"/>
    </row>
    <row r="45" spans="1:12" ht="16.5" customHeight="1" x14ac:dyDescent="0.3">
      <c r="A45" s="1"/>
      <c r="B45" s="182"/>
      <c r="C45" s="50"/>
      <c r="D45" s="47"/>
      <c r="E45" s="47"/>
      <c r="F45" s="48"/>
      <c r="G45" s="48"/>
      <c r="H45" s="49"/>
      <c r="I45" s="49"/>
      <c r="J45" s="46"/>
      <c r="K45" s="46"/>
      <c r="L45" s="21"/>
    </row>
    <row r="46" spans="1:12" s="188" customFormat="1" ht="16.5" customHeight="1" x14ac:dyDescent="0.35">
      <c r="A46" s="185">
        <v>3</v>
      </c>
      <c r="B46" s="215" t="s">
        <v>136</v>
      </c>
      <c r="C46" s="191"/>
      <c r="D46" s="191"/>
      <c r="E46" s="191"/>
      <c r="F46" s="192"/>
      <c r="G46" s="192"/>
      <c r="H46" s="182"/>
      <c r="I46" s="182"/>
      <c r="J46" s="187"/>
      <c r="K46" s="187"/>
    </row>
    <row r="47" spans="1:12" ht="16.5" customHeight="1" x14ac:dyDescent="0.3">
      <c r="B47" s="26" t="s">
        <v>1862</v>
      </c>
      <c r="C47" s="26"/>
      <c r="D47" s="193"/>
      <c r="E47" s="193"/>
      <c r="F47" s="194"/>
      <c r="G47" s="194"/>
      <c r="H47" s="195"/>
      <c r="I47" s="195"/>
      <c r="J47" s="196"/>
      <c r="K47" s="197"/>
    </row>
    <row r="48" spans="1:12" ht="16.5" customHeight="1" x14ac:dyDescent="0.3">
      <c r="A48" s="234" t="s">
        <v>1698</v>
      </c>
      <c r="B48" s="26"/>
      <c r="C48" s="26" t="s">
        <v>184</v>
      </c>
      <c r="D48" s="193"/>
      <c r="E48" s="193"/>
      <c r="F48" s="194"/>
      <c r="G48" s="194"/>
      <c r="H48" s="195"/>
      <c r="I48" s="195"/>
      <c r="J48" s="197"/>
      <c r="K48" s="196"/>
    </row>
    <row r="49" spans="1:16" ht="16.5" customHeight="1" x14ac:dyDescent="0.3">
      <c r="A49" s="99"/>
      <c r="C49" s="43"/>
      <c r="D49" s="43"/>
      <c r="E49" s="43"/>
      <c r="F49" s="44"/>
      <c r="G49" s="44"/>
      <c r="H49" s="45"/>
      <c r="I49" s="45"/>
      <c r="J49" s="155">
        <f>SUM(J47:J48)</f>
        <v>0</v>
      </c>
      <c r="K49" s="155">
        <f>SUM(K47:K48)</f>
        <v>0</v>
      </c>
      <c r="L49" s="21" t="str">
        <f>IF(J49=K49,"&lt;- Debits and Credits equal each other.","&lt;- Debits and Credits do not equal each other.")</f>
        <v>&lt;- Debits and Credits equal each other.</v>
      </c>
    </row>
    <row r="50" spans="1:16" ht="16.5" customHeight="1" x14ac:dyDescent="0.3">
      <c r="A50" s="99"/>
      <c r="B50" s="235" t="s">
        <v>1701</v>
      </c>
      <c r="C50" s="43"/>
      <c r="D50" s="43"/>
      <c r="E50" s="43"/>
      <c r="F50" s="44"/>
      <c r="G50" s="44"/>
      <c r="H50" s="45"/>
      <c r="I50" s="45"/>
      <c r="J50" s="155"/>
      <c r="K50" s="155"/>
      <c r="L50" s="21"/>
    </row>
    <row r="51" spans="1:16" ht="16.5" customHeight="1" x14ac:dyDescent="0.3">
      <c r="A51" s="99"/>
      <c r="B51" s="235"/>
      <c r="C51" s="43"/>
      <c r="D51" s="43"/>
      <c r="E51" s="43"/>
      <c r="F51" s="44"/>
      <c r="G51" s="44"/>
      <c r="H51" s="45"/>
      <c r="I51" s="45"/>
      <c r="J51" s="155"/>
      <c r="K51" s="155"/>
      <c r="L51" s="21"/>
    </row>
    <row r="52" spans="1:16" ht="16.5" customHeight="1" x14ac:dyDescent="0.3">
      <c r="A52" s="1"/>
      <c r="B52" s="43"/>
      <c r="C52" s="43"/>
      <c r="D52" s="43"/>
      <c r="E52" s="43"/>
      <c r="F52" s="44"/>
      <c r="G52" s="44"/>
      <c r="H52" s="45"/>
      <c r="I52" s="45"/>
      <c r="J52" s="46"/>
      <c r="K52" s="46"/>
      <c r="L52" s="21"/>
    </row>
    <row r="53" spans="1:16" s="178" customFormat="1" ht="21" customHeight="1" x14ac:dyDescent="0.4">
      <c r="A53" s="172" t="s">
        <v>177</v>
      </c>
      <c r="B53" s="173"/>
      <c r="C53" s="174"/>
      <c r="D53" s="174"/>
      <c r="E53" s="174"/>
      <c r="F53" s="175"/>
      <c r="G53" s="175"/>
      <c r="H53" s="176"/>
      <c r="I53" s="176"/>
      <c r="J53" s="175"/>
      <c r="K53" s="175"/>
      <c r="L53" s="39"/>
      <c r="M53" s="39"/>
      <c r="N53" s="177"/>
      <c r="O53" s="177"/>
      <c r="P53" s="177"/>
    </row>
    <row r="54" spans="1:16" s="188" customFormat="1" ht="16.5" customHeight="1" x14ac:dyDescent="0.35">
      <c r="A54" s="185">
        <v>4</v>
      </c>
      <c r="B54" s="215" t="s">
        <v>133</v>
      </c>
      <c r="C54" s="191"/>
      <c r="D54" s="191"/>
      <c r="E54" s="191"/>
      <c r="F54" s="192"/>
      <c r="G54" s="192"/>
      <c r="H54" s="182"/>
      <c r="I54" s="182"/>
      <c r="J54" s="187"/>
      <c r="K54" s="187"/>
    </row>
    <row r="55" spans="1:16" ht="16.5" customHeight="1" x14ac:dyDescent="0.3">
      <c r="B55" s="26" t="s">
        <v>200</v>
      </c>
      <c r="C55" s="53"/>
      <c r="D55" s="193"/>
      <c r="E55" s="193"/>
      <c r="F55" s="194"/>
      <c r="G55" s="194"/>
      <c r="H55" s="195"/>
      <c r="I55" s="195"/>
      <c r="J55" s="196"/>
      <c r="K55" s="197"/>
    </row>
    <row r="56" spans="1:16" ht="16.5" customHeight="1" x14ac:dyDescent="0.3">
      <c r="A56" s="99"/>
      <c r="B56" s="53"/>
      <c r="C56" s="26" t="s">
        <v>188</v>
      </c>
      <c r="D56" s="193"/>
      <c r="E56" s="193"/>
      <c r="F56" s="194"/>
      <c r="G56" s="194"/>
      <c r="H56" s="195"/>
      <c r="I56" s="195"/>
      <c r="J56" s="198"/>
      <c r="K56" s="196"/>
    </row>
    <row r="57" spans="1:16" ht="16.5" customHeight="1" x14ac:dyDescent="0.3">
      <c r="A57" s="99"/>
      <c r="B57" s="53"/>
      <c r="C57" s="26" t="s">
        <v>185</v>
      </c>
      <c r="D57" s="193"/>
      <c r="E57" s="193"/>
      <c r="F57" s="194"/>
      <c r="G57" s="194"/>
      <c r="H57" s="195"/>
      <c r="I57" s="195"/>
      <c r="J57" s="198"/>
      <c r="K57" s="196"/>
    </row>
    <row r="58" spans="1:16" ht="16.5" customHeight="1" x14ac:dyDescent="0.3">
      <c r="A58" s="99"/>
      <c r="B58" s="26"/>
      <c r="C58" s="26" t="s">
        <v>189</v>
      </c>
      <c r="D58" s="193"/>
      <c r="E58" s="193"/>
      <c r="F58" s="194"/>
      <c r="G58" s="194"/>
      <c r="H58" s="195"/>
      <c r="I58" s="195"/>
      <c r="J58" s="197"/>
      <c r="K58" s="196"/>
    </row>
    <row r="59" spans="1:16" ht="16.5" customHeight="1" x14ac:dyDescent="0.3">
      <c r="A59" s="99"/>
      <c r="C59" s="43"/>
      <c r="D59" s="43"/>
      <c r="E59" s="43"/>
      <c r="F59" s="44"/>
      <c r="G59" s="44"/>
      <c r="H59" s="45"/>
      <c r="I59" s="45"/>
      <c r="J59" s="155">
        <f>SUM(J55:J58)</f>
        <v>0</v>
      </c>
      <c r="K59" s="155">
        <f>SUM(K55:K58)</f>
        <v>0</v>
      </c>
      <c r="L59" s="21" t="str">
        <f>IF(J59=K59,"&lt;- Debits and Credits equal each other.","&lt;- Debits and Credits do not equal each other.")</f>
        <v>&lt;- Debits and Credits equal each other.</v>
      </c>
    </row>
    <row r="60" spans="1:16" ht="16.5" customHeight="1" x14ac:dyDescent="0.35">
      <c r="A60" s="99"/>
      <c r="B60" s="180"/>
      <c r="C60" s="47"/>
      <c r="D60" s="47"/>
      <c r="E60" s="47"/>
      <c r="F60" s="48"/>
      <c r="G60" s="48"/>
      <c r="H60" s="49"/>
      <c r="I60" s="49"/>
    </row>
    <row r="61" spans="1:16" s="188" customFormat="1" ht="16.5" customHeight="1" x14ac:dyDescent="0.35">
      <c r="A61" s="185">
        <v>5</v>
      </c>
      <c r="B61" s="215" t="s">
        <v>1866</v>
      </c>
      <c r="C61" s="191"/>
      <c r="D61" s="191"/>
      <c r="E61" s="191"/>
      <c r="F61" s="192"/>
      <c r="G61" s="192"/>
      <c r="H61" s="182"/>
      <c r="I61" s="182"/>
      <c r="J61" s="187"/>
      <c r="K61" s="187"/>
    </row>
    <row r="62" spans="1:16" ht="16.5" customHeight="1" x14ac:dyDescent="0.3">
      <c r="B62" s="26" t="s">
        <v>201</v>
      </c>
      <c r="C62" s="26"/>
      <c r="D62" s="193"/>
      <c r="E62" s="193"/>
      <c r="F62" s="194"/>
      <c r="G62" s="194"/>
      <c r="H62" s="195"/>
      <c r="I62" s="195"/>
      <c r="J62" s="199"/>
      <c r="K62" s="200"/>
    </row>
    <row r="63" spans="1:16" ht="16.5" customHeight="1" x14ac:dyDescent="0.3">
      <c r="A63" s="99"/>
      <c r="B63" s="26" t="str">
        <f>IF(F7="Governmental","Dr: Acct 0851 - DEBT SERVICE - INTEREST LEASES","Dr: Acct 0894 - INTEREST EXPENSE AND FISCAL CHARGES")</f>
        <v>Dr: Acct 0894 - INTEREST EXPENSE AND FISCAL CHARGES</v>
      </c>
      <c r="C63" s="26"/>
      <c r="D63" s="193"/>
      <c r="E63" s="193"/>
      <c r="F63" s="194"/>
      <c r="G63" s="194"/>
      <c r="H63" s="195"/>
      <c r="I63" s="195"/>
      <c r="J63" s="199"/>
      <c r="K63" s="200"/>
    </row>
    <row r="64" spans="1:16" ht="16.5" customHeight="1" x14ac:dyDescent="0.3">
      <c r="A64" s="99"/>
      <c r="B64" s="26"/>
      <c r="C64" s="26" t="str">
        <f>IF($F$7="Proprietary","Cr: Acct 0870 - SERVICES &amp; CHARGES (MG ADJ)",VLOOKUP($F$9,'Drop Down Menus'!$F$2:$G$10,2,FALSE))</f>
        <v>Cr: Acct 0XXX - FUNCTIONAL EXPENSE</v>
      </c>
      <c r="D64" s="193"/>
      <c r="E64" s="193"/>
      <c r="F64" s="194"/>
      <c r="G64" s="194"/>
      <c r="H64" s="195"/>
      <c r="I64" s="195"/>
      <c r="J64" s="200"/>
      <c r="K64" s="196"/>
    </row>
    <row r="65" spans="1:12" ht="16.5" customHeight="1" x14ac:dyDescent="0.3">
      <c r="A65" s="99"/>
      <c r="C65" s="43"/>
      <c r="D65" s="43"/>
      <c r="E65" s="43"/>
      <c r="F65" s="44"/>
      <c r="G65" s="44"/>
      <c r="H65" s="45"/>
      <c r="I65" s="45"/>
      <c r="J65" s="155">
        <f>SUM(J62:J64)</f>
        <v>0</v>
      </c>
      <c r="K65" s="155">
        <f>SUM(K62:K64)</f>
        <v>0</v>
      </c>
      <c r="L65" s="21" t="str">
        <f>IF(J65=K65,"&lt;- Debits and Credits equal each other.","&lt;- Debits and Credits do not equal each other.")</f>
        <v>&lt;- Debits and Credits equal each other.</v>
      </c>
    </row>
    <row r="66" spans="1:12" ht="16.5" customHeight="1" x14ac:dyDescent="0.35">
      <c r="A66" s="1"/>
      <c r="B66" s="180"/>
      <c r="C66" s="43"/>
      <c r="D66" s="43"/>
      <c r="E66" s="43"/>
      <c r="F66" s="44"/>
      <c r="G66" s="44"/>
      <c r="H66" s="45"/>
      <c r="I66" s="45"/>
      <c r="J66" s="46"/>
      <c r="K66" s="46"/>
      <c r="L66" s="21"/>
    </row>
    <row r="67" spans="1:12" s="188" customFormat="1" ht="16.5" customHeight="1" x14ac:dyDescent="0.35">
      <c r="A67" s="185">
        <v>6</v>
      </c>
      <c r="B67" s="215" t="s">
        <v>139</v>
      </c>
      <c r="C67" s="191"/>
      <c r="D67" s="191"/>
      <c r="E67" s="191"/>
      <c r="F67" s="192"/>
      <c r="G67" s="192"/>
      <c r="H67" s="182"/>
      <c r="I67" s="182"/>
      <c r="J67" s="187"/>
      <c r="K67" s="187"/>
    </row>
    <row r="68" spans="1:12" ht="16.5" customHeight="1" x14ac:dyDescent="0.3">
      <c r="A68" s="234" t="s">
        <v>1698</v>
      </c>
      <c r="B68" s="26" t="s">
        <v>202</v>
      </c>
      <c r="C68" s="26"/>
      <c r="D68" s="193"/>
      <c r="E68" s="193"/>
      <c r="F68" s="194"/>
      <c r="G68" s="194"/>
      <c r="H68" s="195"/>
      <c r="I68" s="195"/>
      <c r="J68" s="196"/>
      <c r="K68" s="197"/>
    </row>
    <row r="69" spans="1:12" ht="16.5" customHeight="1" x14ac:dyDescent="0.3">
      <c r="A69" s="99"/>
      <c r="B69" s="26"/>
      <c r="C69" s="26" t="s">
        <v>203</v>
      </c>
      <c r="D69" s="193"/>
      <c r="E69" s="193"/>
      <c r="F69" s="194"/>
      <c r="G69" s="194"/>
      <c r="H69" s="195"/>
      <c r="I69" s="195"/>
      <c r="J69" s="197"/>
      <c r="K69" s="196"/>
    </row>
    <row r="70" spans="1:12" ht="16.5" customHeight="1" x14ac:dyDescent="0.3">
      <c r="A70" s="99"/>
      <c r="C70" s="43"/>
      <c r="D70" s="43"/>
      <c r="E70" s="43"/>
      <c r="F70" s="44"/>
      <c r="G70" s="44"/>
      <c r="H70" s="45"/>
      <c r="I70" s="45"/>
      <c r="J70" s="155">
        <f>SUM(J68:J69)</f>
        <v>0</v>
      </c>
      <c r="K70" s="155">
        <f>SUM(K68:K69)</f>
        <v>0</v>
      </c>
      <c r="L70" s="21" t="str">
        <f>IF(J70=K70,"&lt;- Debits and Credits equal each other.","&lt;- Debits and Credits do not equal each other.")</f>
        <v>&lt;- Debits and Credits equal each other.</v>
      </c>
    </row>
    <row r="71" spans="1:12" ht="16.5" customHeight="1" x14ac:dyDescent="0.3">
      <c r="A71" s="99"/>
      <c r="B71" s="235" t="s">
        <v>1699</v>
      </c>
      <c r="C71" s="43"/>
      <c r="D71" s="43"/>
      <c r="E71" s="43"/>
      <c r="F71" s="44"/>
      <c r="G71" s="44"/>
      <c r="H71" s="45"/>
      <c r="I71" s="45"/>
    </row>
    <row r="72" spans="1:12" ht="16.5" customHeight="1" x14ac:dyDescent="0.3">
      <c r="A72" s="99"/>
      <c r="B72" s="235"/>
      <c r="C72" s="43"/>
      <c r="D72" s="43"/>
      <c r="E72" s="43"/>
      <c r="F72" s="44"/>
      <c r="G72" s="44"/>
      <c r="H72" s="45"/>
      <c r="I72" s="45"/>
    </row>
    <row r="73" spans="1:12" ht="16.5" customHeight="1" x14ac:dyDescent="0.3">
      <c r="A73" s="99"/>
      <c r="B73" s="235"/>
      <c r="C73" s="43"/>
      <c r="D73" s="43"/>
      <c r="E73" s="43"/>
      <c r="F73" s="44"/>
      <c r="G73" s="44"/>
      <c r="H73" s="45"/>
      <c r="I73" s="45"/>
    </row>
    <row r="74" spans="1:12" s="188" customFormat="1" ht="16.5" customHeight="1" x14ac:dyDescent="0.35">
      <c r="A74" s="185">
        <v>7</v>
      </c>
      <c r="B74" s="215" t="s">
        <v>135</v>
      </c>
      <c r="C74" s="191"/>
      <c r="D74" s="191"/>
      <c r="E74" s="191"/>
      <c r="F74" s="192"/>
      <c r="G74" s="192"/>
      <c r="H74" s="182"/>
      <c r="I74" s="182"/>
      <c r="J74" s="187"/>
      <c r="K74" s="187"/>
    </row>
    <row r="75" spans="1:12" ht="16.5" customHeight="1" x14ac:dyDescent="0.3">
      <c r="A75" s="234" t="s">
        <v>1698</v>
      </c>
      <c r="B75" s="26" t="s">
        <v>202</v>
      </c>
      <c r="C75" s="26"/>
      <c r="D75" s="193"/>
      <c r="E75" s="193"/>
      <c r="F75" s="194"/>
      <c r="G75" s="194"/>
      <c r="H75" s="195"/>
      <c r="I75" s="195"/>
      <c r="J75" s="196"/>
      <c r="K75" s="197"/>
    </row>
    <row r="76" spans="1:12" ht="16.5" customHeight="1" x14ac:dyDescent="0.3">
      <c r="A76" s="99"/>
      <c r="B76" s="26"/>
      <c r="C76" s="26" t="s">
        <v>211</v>
      </c>
      <c r="D76" s="193"/>
      <c r="E76" s="193"/>
      <c r="F76" s="194"/>
      <c r="G76" s="194"/>
      <c r="H76" s="195"/>
      <c r="I76" s="195"/>
      <c r="J76" s="197"/>
      <c r="K76" s="196"/>
    </row>
    <row r="77" spans="1:12" ht="16.5" customHeight="1" x14ac:dyDescent="0.25">
      <c r="A77" s="99"/>
      <c r="B77" s="259" t="s">
        <v>1841</v>
      </c>
      <c r="C77" s="259"/>
      <c r="D77" s="259"/>
      <c r="E77" s="259"/>
      <c r="F77" s="259"/>
      <c r="G77" s="259"/>
      <c r="H77" s="259"/>
      <c r="I77" s="259"/>
      <c r="J77" s="155">
        <f>SUM(J75:J76)</f>
        <v>0</v>
      </c>
      <c r="K77" s="155">
        <f>SUM(K75:K76)</f>
        <v>0</v>
      </c>
      <c r="L77" s="21" t="str">
        <f>IF(J77=K77,"&lt;- Debits and Credits equal each other.","&lt;- Debits and Credits do not equal each other.")</f>
        <v>&lt;- Debits and Credits equal each other.</v>
      </c>
    </row>
    <row r="78" spans="1:12" ht="16.5" customHeight="1" x14ac:dyDescent="0.25">
      <c r="A78" s="99"/>
      <c r="B78" s="259"/>
      <c r="C78" s="259"/>
      <c r="D78" s="259"/>
      <c r="E78" s="259"/>
      <c r="F78" s="259"/>
      <c r="G78" s="259"/>
      <c r="H78" s="259"/>
      <c r="I78" s="259"/>
      <c r="J78" s="155"/>
      <c r="K78" s="155"/>
      <c r="L78" s="21"/>
    </row>
    <row r="79" spans="1:12" ht="24.6" customHeight="1" x14ac:dyDescent="0.25">
      <c r="A79" s="99"/>
      <c r="B79" s="259"/>
      <c r="C79" s="259"/>
      <c r="D79" s="259"/>
      <c r="E79" s="259"/>
      <c r="F79" s="259"/>
      <c r="G79" s="259"/>
      <c r="H79" s="259"/>
      <c r="I79" s="259"/>
      <c r="J79" s="155"/>
      <c r="K79" s="155"/>
      <c r="L79" s="21"/>
    </row>
    <row r="80" spans="1:12" ht="16.5" customHeight="1" x14ac:dyDescent="0.3">
      <c r="A80" s="1"/>
      <c r="B80" s="235" t="s">
        <v>1700</v>
      </c>
      <c r="C80" s="43"/>
      <c r="D80" s="43"/>
      <c r="E80" s="43"/>
      <c r="F80" s="44"/>
      <c r="G80" s="44"/>
      <c r="H80" s="45"/>
      <c r="I80" s="45"/>
      <c r="J80" s="46"/>
      <c r="K80" s="46"/>
      <c r="L80" s="21"/>
    </row>
    <row r="81" spans="1:16" ht="16.5" customHeight="1" x14ac:dyDescent="0.3">
      <c r="A81" s="1"/>
      <c r="B81" s="235"/>
      <c r="C81" s="43"/>
      <c r="D81" s="43"/>
      <c r="E81" s="43"/>
      <c r="F81" s="44"/>
      <c r="G81" s="44"/>
      <c r="H81" s="45"/>
      <c r="I81" s="45"/>
      <c r="J81" s="46"/>
      <c r="K81" s="46"/>
      <c r="L81" s="21"/>
    </row>
    <row r="82" spans="1:16" ht="16.5" customHeight="1" x14ac:dyDescent="0.35">
      <c r="A82" s="1"/>
      <c r="B82" s="180"/>
      <c r="C82" s="43"/>
      <c r="D82" s="43"/>
      <c r="E82" s="43"/>
      <c r="F82" s="44"/>
      <c r="G82" s="44"/>
      <c r="H82" s="45"/>
      <c r="I82" s="45"/>
      <c r="J82" s="46"/>
      <c r="K82" s="46"/>
      <c r="L82" s="21"/>
    </row>
    <row r="83" spans="1:16" s="178" customFormat="1" ht="21" customHeight="1" x14ac:dyDescent="0.4">
      <c r="A83" s="172" t="s">
        <v>178</v>
      </c>
      <c r="B83" s="173"/>
      <c r="C83" s="174"/>
      <c r="D83" s="174"/>
      <c r="E83" s="174"/>
      <c r="F83" s="175"/>
      <c r="G83" s="175"/>
      <c r="H83" s="176"/>
      <c r="I83" s="176"/>
      <c r="J83" s="175"/>
      <c r="K83" s="175"/>
      <c r="L83" s="39"/>
      <c r="M83" s="39"/>
      <c r="N83" s="177"/>
      <c r="O83" s="177"/>
      <c r="P83" s="177"/>
    </row>
    <row r="84" spans="1:16" s="188" customFormat="1" ht="16.5" customHeight="1" x14ac:dyDescent="0.35">
      <c r="A84" s="185">
        <v>8</v>
      </c>
      <c r="B84" s="215" t="s">
        <v>208</v>
      </c>
      <c r="H84" s="186"/>
    </row>
    <row r="85" spans="1:16" ht="16.5" customHeight="1" x14ac:dyDescent="0.3">
      <c r="B85" s="26" t="s">
        <v>204</v>
      </c>
      <c r="C85" s="26"/>
      <c r="D85" s="193"/>
      <c r="E85" s="193"/>
      <c r="F85" s="194"/>
      <c r="G85" s="194"/>
      <c r="H85" s="195"/>
      <c r="I85" s="195"/>
      <c r="J85" s="196"/>
      <c r="K85" s="197"/>
      <c r="L85" s="21"/>
    </row>
    <row r="86" spans="1:16" ht="16.5" customHeight="1" x14ac:dyDescent="0.25">
      <c r="A86" s="99"/>
      <c r="B86" s="26" t="s">
        <v>173</v>
      </c>
      <c r="C86" s="53"/>
      <c r="D86" s="53"/>
      <c r="E86" s="53"/>
      <c r="F86" s="53"/>
      <c r="G86" s="53"/>
      <c r="H86" s="53"/>
      <c r="I86" s="53"/>
      <c r="J86" s="196"/>
      <c r="K86" s="201"/>
    </row>
    <row r="87" spans="1:16" ht="16.5" customHeight="1" x14ac:dyDescent="0.25">
      <c r="A87" s="99"/>
      <c r="B87" s="26" t="s">
        <v>205</v>
      </c>
      <c r="C87" s="53"/>
      <c r="D87" s="53"/>
      <c r="E87" s="53"/>
      <c r="F87" s="53"/>
      <c r="G87" s="53"/>
      <c r="H87" s="53"/>
      <c r="I87" s="53"/>
      <c r="J87" s="196"/>
      <c r="K87" s="201"/>
    </row>
    <row r="88" spans="1:16" ht="16.5" customHeight="1" x14ac:dyDescent="0.25">
      <c r="A88" s="228" t="s">
        <v>1690</v>
      </c>
      <c r="B88" s="53"/>
      <c r="C88" s="26" t="s">
        <v>206</v>
      </c>
      <c r="D88" s="53"/>
      <c r="E88" s="53"/>
      <c r="F88" s="53"/>
      <c r="G88" s="53"/>
      <c r="H88" s="53"/>
      <c r="I88" s="53"/>
      <c r="J88" s="201"/>
      <c r="K88" s="196"/>
    </row>
    <row r="89" spans="1:16" ht="16.5" customHeight="1" x14ac:dyDescent="0.25">
      <c r="A89" s="228" t="s">
        <v>1690</v>
      </c>
      <c r="B89" s="53"/>
      <c r="C89" s="26" t="s">
        <v>174</v>
      </c>
      <c r="D89" s="53"/>
      <c r="E89" s="53"/>
      <c r="F89" s="53"/>
      <c r="G89" s="53"/>
      <c r="H89" s="53"/>
      <c r="I89" s="53"/>
      <c r="J89" s="201"/>
      <c r="K89" s="196"/>
    </row>
    <row r="90" spans="1:16" ht="16.5" customHeight="1" x14ac:dyDescent="0.25">
      <c r="A90" s="228" t="s">
        <v>1690</v>
      </c>
      <c r="B90" s="53"/>
      <c r="C90" s="26" t="s">
        <v>207</v>
      </c>
      <c r="D90" s="53"/>
      <c r="E90" s="53"/>
      <c r="F90" s="53"/>
      <c r="G90" s="53"/>
      <c r="H90" s="53"/>
      <c r="I90" s="53"/>
      <c r="J90" s="201"/>
      <c r="K90" s="196"/>
    </row>
    <row r="91" spans="1:16" ht="16.5" customHeight="1" x14ac:dyDescent="0.3">
      <c r="B91" s="182" t="s">
        <v>1693</v>
      </c>
      <c r="H91" s="37"/>
      <c r="J91" s="156">
        <f>SUM(J85:J90)</f>
        <v>0</v>
      </c>
      <c r="K91" s="156">
        <f>SUM(K85:K90)</f>
        <v>0</v>
      </c>
      <c r="L91" s="21" t="str">
        <f>IF(J91=K91,"&lt;- Debits and Credits equal each other.","&lt;- Debits and Credits do not equal each other.")</f>
        <v>&lt;- Debits and Credits equal each other.</v>
      </c>
    </row>
    <row r="92" spans="1:16" ht="16.5" customHeight="1" x14ac:dyDescent="0.3">
      <c r="H92" s="37"/>
    </row>
    <row r="93" spans="1:16" ht="16.5" customHeight="1" x14ac:dyDescent="0.3">
      <c r="H93" s="37"/>
    </row>
    <row r="94" spans="1:16" s="178" customFormat="1" ht="21" customHeight="1" x14ac:dyDescent="0.4">
      <c r="A94" s="172" t="s">
        <v>1653</v>
      </c>
      <c r="B94" s="173"/>
      <c r="C94" s="174"/>
      <c r="D94" s="174"/>
      <c r="E94" s="174"/>
      <c r="F94" s="175"/>
      <c r="G94" s="175"/>
      <c r="H94" s="176"/>
      <c r="I94" s="176"/>
      <c r="J94" s="175"/>
      <c r="K94" s="175"/>
      <c r="L94" s="39"/>
      <c r="M94" s="39"/>
      <c r="N94" s="177"/>
      <c r="O94" s="177"/>
      <c r="P94" s="177"/>
    </row>
    <row r="95" spans="1:16" s="188" customFormat="1" ht="16.5" customHeight="1" x14ac:dyDescent="0.35">
      <c r="A95" s="184">
        <v>9</v>
      </c>
      <c r="B95" s="215" t="s">
        <v>1874</v>
      </c>
      <c r="C95" s="189"/>
      <c r="D95" s="189"/>
      <c r="E95" s="189"/>
      <c r="F95" s="189"/>
      <c r="G95" s="189"/>
      <c r="H95" s="189"/>
      <c r="I95" s="189"/>
      <c r="J95" s="190"/>
      <c r="K95" s="190"/>
    </row>
    <row r="96" spans="1:16" ht="16.5" customHeight="1" x14ac:dyDescent="0.25">
      <c r="A96" s="234" t="s">
        <v>1698</v>
      </c>
      <c r="B96" s="26" t="s">
        <v>202</v>
      </c>
      <c r="C96" s="26"/>
      <c r="D96" s="20"/>
      <c r="E96" s="20"/>
      <c r="F96" s="20"/>
      <c r="G96" s="20"/>
      <c r="H96" s="20"/>
      <c r="I96" s="20"/>
      <c r="J96" s="196"/>
      <c r="K96" s="202"/>
    </row>
    <row r="97" spans="1:12" ht="16.5" customHeight="1" x14ac:dyDescent="0.25">
      <c r="B97" s="26" t="s">
        <v>204</v>
      </c>
      <c r="C97" s="53"/>
      <c r="D97" s="53"/>
      <c r="E97" s="53"/>
      <c r="F97" s="53"/>
      <c r="G97" s="53"/>
      <c r="H97" s="53"/>
      <c r="I97" s="53"/>
      <c r="J97" s="196"/>
      <c r="K97" s="53"/>
    </row>
    <row r="98" spans="1:12" ht="16.5" customHeight="1" x14ac:dyDescent="0.25">
      <c r="B98" s="26" t="s">
        <v>173</v>
      </c>
      <c r="C98" s="53"/>
      <c r="D98" s="53"/>
      <c r="E98" s="53"/>
      <c r="F98" s="53"/>
      <c r="G98" s="53"/>
      <c r="H98" s="53"/>
      <c r="I98" s="53"/>
      <c r="J98" s="196"/>
      <c r="K98" s="53"/>
    </row>
    <row r="99" spans="1:12" ht="16.5" customHeight="1" x14ac:dyDescent="0.25">
      <c r="B99" s="26" t="s">
        <v>205</v>
      </c>
      <c r="C99" s="53"/>
      <c r="D99" s="53"/>
      <c r="E99" s="53"/>
      <c r="F99" s="53"/>
      <c r="G99" s="53"/>
      <c r="H99" s="53"/>
      <c r="I99" s="53"/>
      <c r="J99" s="196"/>
      <c r="K99" s="53"/>
    </row>
    <row r="100" spans="1:12" ht="16.5" customHeight="1" x14ac:dyDescent="0.25">
      <c r="B100" s="26" t="str">
        <f>IF($F$7="Proprietary","Dr: Acct 0870 - SERVICES &amp; CHARGES (MG ADJ)",VLOOKUP($F$9,'Drop Down Menus'!$F$2:$H$10,3,FALSE))</f>
        <v>Dr: Acct 0XXX - FUNCTIONAL EXPENSE</v>
      </c>
      <c r="C100" s="53"/>
      <c r="D100" s="53"/>
      <c r="E100" s="53"/>
      <c r="F100" s="53"/>
      <c r="G100" s="53"/>
      <c r="H100" s="53"/>
      <c r="I100" s="53"/>
      <c r="J100" s="196"/>
      <c r="K100" s="53"/>
    </row>
    <row r="101" spans="1:12" ht="16.5" customHeight="1" x14ac:dyDescent="0.25">
      <c r="A101" s="228" t="s">
        <v>1690</v>
      </c>
      <c r="B101" s="53"/>
      <c r="C101" s="26" t="s">
        <v>206</v>
      </c>
      <c r="D101" s="53"/>
      <c r="E101" s="53"/>
      <c r="F101" s="53"/>
      <c r="G101" s="53"/>
      <c r="H101" s="53"/>
      <c r="I101" s="53"/>
      <c r="J101" s="53"/>
      <c r="K101" s="196"/>
    </row>
    <row r="102" spans="1:12" ht="16.5" customHeight="1" x14ac:dyDescent="0.25">
      <c r="A102" s="228" t="s">
        <v>1690</v>
      </c>
      <c r="B102" s="53"/>
      <c r="C102" s="26" t="s">
        <v>174</v>
      </c>
      <c r="D102" s="53"/>
      <c r="E102" s="53"/>
      <c r="F102" s="53"/>
      <c r="G102" s="53"/>
      <c r="H102" s="53"/>
      <c r="I102" s="53"/>
      <c r="J102" s="53"/>
      <c r="K102" s="196"/>
    </row>
    <row r="103" spans="1:12" ht="16.5" customHeight="1" x14ac:dyDescent="0.25">
      <c r="A103" s="228" t="s">
        <v>1690</v>
      </c>
      <c r="B103" s="53"/>
      <c r="C103" s="26" t="s">
        <v>207</v>
      </c>
      <c r="D103" s="53"/>
      <c r="E103" s="53"/>
      <c r="F103" s="53"/>
      <c r="G103" s="53"/>
      <c r="H103" s="53"/>
      <c r="I103" s="53"/>
      <c r="J103" s="53"/>
      <c r="K103" s="196"/>
    </row>
    <row r="104" spans="1:12" ht="16.5" customHeight="1" x14ac:dyDescent="0.25">
      <c r="B104" s="53"/>
      <c r="C104" s="26" t="str">
        <f>IF($F$7="Proprietary","Dr: Acct 0870 - SERVICES &amp; CHARGES (MG ADJ)",VLOOKUP($F$9,'Drop Down Menus'!$F$2:$G$10,2,FALSE))</f>
        <v>Cr: Acct 0XXX - FUNCTIONAL EXPENSE</v>
      </c>
      <c r="D104" s="53"/>
      <c r="E104" s="53"/>
      <c r="F104" s="53"/>
      <c r="G104" s="53"/>
      <c r="H104" s="53"/>
      <c r="I104" s="53"/>
      <c r="J104" s="53"/>
      <c r="K104" s="196"/>
    </row>
    <row r="105" spans="1:12" ht="16.5" customHeight="1" x14ac:dyDescent="0.3">
      <c r="B105" s="182" t="s">
        <v>1693</v>
      </c>
      <c r="H105" s="37"/>
      <c r="J105" s="156">
        <f>SUM(J96:J104)</f>
        <v>0</v>
      </c>
      <c r="K105" s="156">
        <f>SUM(K96:K104)</f>
        <v>0</v>
      </c>
      <c r="L105" s="21" t="str">
        <f>IF(J105=K105,"&lt;- Debits and Credits equal each other.","&lt;- Debits and Credits do not equal each other.")</f>
        <v>&lt;- Debits and Credits equal each other.</v>
      </c>
    </row>
    <row r="106" spans="1:12" ht="16.5" customHeight="1" x14ac:dyDescent="0.3">
      <c r="B106" s="235" t="s">
        <v>1699</v>
      </c>
      <c r="H106" s="37"/>
      <c r="J106" s="156"/>
      <c r="K106" s="156"/>
      <c r="L106" s="21"/>
    </row>
    <row r="107" spans="1:12" ht="16.5" customHeight="1" x14ac:dyDescent="0.3">
      <c r="H107" s="37"/>
    </row>
    <row r="108" spans="1:12" ht="16.5" customHeight="1" x14ac:dyDescent="0.3">
      <c r="H108" s="37"/>
    </row>
    <row r="109" spans="1:12" s="188" customFormat="1" ht="16.5" customHeight="1" x14ac:dyDescent="0.35">
      <c r="A109" s="184">
        <v>10</v>
      </c>
      <c r="B109" s="215" t="s">
        <v>1867</v>
      </c>
      <c r="C109" s="189"/>
      <c r="D109" s="189"/>
    </row>
    <row r="110" spans="1:12" ht="16.5" customHeight="1" x14ac:dyDescent="0.25">
      <c r="A110" s="228" t="s">
        <v>1690</v>
      </c>
      <c r="B110" s="26" t="s">
        <v>181</v>
      </c>
      <c r="C110" s="26"/>
      <c r="D110" s="20"/>
      <c r="E110" s="53"/>
      <c r="F110" s="53"/>
      <c r="G110" s="53"/>
      <c r="H110" s="53"/>
      <c r="I110" s="53"/>
      <c r="J110" s="196"/>
      <c r="K110" s="53"/>
    </row>
    <row r="111" spans="1:12" ht="16.5" customHeight="1" x14ac:dyDescent="0.25">
      <c r="A111" s="228" t="s">
        <v>1690</v>
      </c>
      <c r="B111" s="26" t="s">
        <v>182</v>
      </c>
      <c r="C111" s="26"/>
      <c r="D111" s="20"/>
      <c r="E111" s="53"/>
      <c r="F111" s="53"/>
      <c r="G111" s="53"/>
      <c r="H111" s="53"/>
      <c r="I111" s="53"/>
      <c r="J111" s="196"/>
      <c r="K111" s="53"/>
    </row>
    <row r="112" spans="1:12" ht="16.5" customHeight="1" x14ac:dyDescent="0.25">
      <c r="A112" s="228" t="s">
        <v>1690</v>
      </c>
      <c r="B112" s="26" t="s">
        <v>183</v>
      </c>
      <c r="C112" s="26"/>
      <c r="D112" s="20"/>
      <c r="E112" s="53"/>
      <c r="F112" s="53"/>
      <c r="G112" s="53"/>
      <c r="H112" s="53"/>
      <c r="I112" s="53"/>
      <c r="J112" s="196"/>
      <c r="K112" s="53"/>
    </row>
    <row r="113" spans="1:12" ht="16.5" customHeight="1" x14ac:dyDescent="0.25">
      <c r="A113" s="234" t="s">
        <v>1698</v>
      </c>
      <c r="B113" s="26"/>
      <c r="C113" s="26" t="s">
        <v>184</v>
      </c>
      <c r="D113" s="20"/>
      <c r="E113" s="53"/>
      <c r="F113" s="53"/>
      <c r="G113" s="53"/>
      <c r="H113" s="53"/>
      <c r="I113" s="53"/>
      <c r="J113" s="53"/>
      <c r="K113" s="196"/>
    </row>
    <row r="114" spans="1:12" ht="16.5" customHeight="1" x14ac:dyDescent="0.3">
      <c r="A114" s="15"/>
      <c r="B114" s="182" t="s">
        <v>1692</v>
      </c>
      <c r="C114" s="166"/>
      <c r="D114" s="166"/>
      <c r="H114" s="37"/>
      <c r="J114" s="156">
        <f>SUM(J110:J113)</f>
        <v>0</v>
      </c>
      <c r="K114" s="156">
        <f>SUM(K110:K113)</f>
        <v>0</v>
      </c>
      <c r="L114" s="21" t="str">
        <f>IF(J114=K114,"&lt;- Debits and Credits equal each other.","&lt;- Debits and Credits do not equal each other.")</f>
        <v>&lt;- Debits and Credits equal each other.</v>
      </c>
    </row>
    <row r="115" spans="1:12" ht="16.5" customHeight="1" x14ac:dyDescent="0.3">
      <c r="A115" s="15"/>
      <c r="B115" s="235" t="s">
        <v>1701</v>
      </c>
      <c r="C115" s="166"/>
      <c r="D115" s="166"/>
      <c r="H115" s="37"/>
      <c r="J115" s="156"/>
      <c r="K115" s="156"/>
      <c r="L115" s="21"/>
    </row>
    <row r="116" spans="1:12" ht="16.5" customHeight="1" x14ac:dyDescent="0.3">
      <c r="H116" s="37"/>
    </row>
    <row r="117" spans="1:12" ht="16.5" customHeight="1" x14ac:dyDescent="0.3">
      <c r="H117" s="37"/>
    </row>
    <row r="118" spans="1:12" ht="16.5" customHeight="1" x14ac:dyDescent="0.3">
      <c r="H118" s="37"/>
    </row>
    <row r="119" spans="1:12" ht="16.5" customHeight="1" x14ac:dyDescent="0.3">
      <c r="H119" s="37"/>
    </row>
    <row r="120" spans="1:12" ht="21" x14ac:dyDescent="0.4">
      <c r="D120" s="229" t="s">
        <v>1712</v>
      </c>
      <c r="E120" s="230"/>
      <c r="F120" s="231"/>
      <c r="G120" s="231"/>
      <c r="H120" s="231"/>
      <c r="I120" s="232"/>
      <c r="J120" s="232"/>
      <c r="K120" s="233"/>
    </row>
    <row r="121" spans="1:12" ht="16.5" customHeight="1" x14ac:dyDescent="0.3">
      <c r="H121" s="37"/>
      <c r="K121" s="239" t="s">
        <v>1711</v>
      </c>
    </row>
    <row r="122" spans="1:12" ht="16.5" customHeight="1" x14ac:dyDescent="0.3">
      <c r="D122" s="193" t="s">
        <v>1703</v>
      </c>
      <c r="H122" s="37"/>
      <c r="K122" s="238">
        <f>J15+J39-K88-K101+J110</f>
        <v>0</v>
      </c>
    </row>
    <row r="123" spans="1:12" ht="16.5" customHeight="1" x14ac:dyDescent="0.3">
      <c r="D123" s="193" t="s">
        <v>1704</v>
      </c>
      <c r="H123" s="37"/>
      <c r="K123" s="238">
        <f>J16+J40-K89-K102+J111</f>
        <v>0</v>
      </c>
    </row>
    <row r="124" spans="1:12" ht="16.5" customHeight="1" x14ac:dyDescent="0.3">
      <c r="D124" s="193" t="s">
        <v>1705</v>
      </c>
      <c r="H124" s="37"/>
      <c r="K124" s="238">
        <f>J17+J41-K90-K103+J112</f>
        <v>0</v>
      </c>
    </row>
    <row r="125" spans="1:12" ht="16.5" customHeight="1" x14ac:dyDescent="0.3">
      <c r="D125" s="193" t="s">
        <v>1706</v>
      </c>
      <c r="H125" s="37"/>
      <c r="K125" s="238">
        <f>-K20-K56+J85+J97</f>
        <v>0</v>
      </c>
    </row>
    <row r="126" spans="1:12" ht="16.5" customHeight="1" x14ac:dyDescent="0.3">
      <c r="D126" s="193" t="s">
        <v>1707</v>
      </c>
      <c r="H126" s="37"/>
      <c r="K126" s="238">
        <f>-K21-K57+J86+J98</f>
        <v>0</v>
      </c>
    </row>
    <row r="127" spans="1:12" ht="16.5" customHeight="1" x14ac:dyDescent="0.3">
      <c r="D127" s="193" t="s">
        <v>1708</v>
      </c>
      <c r="H127" s="37"/>
      <c r="K127" s="238">
        <f>-K22-K58+J87+J99</f>
        <v>0</v>
      </c>
    </row>
    <row r="128" spans="1:12" ht="16.5" customHeight="1" x14ac:dyDescent="0.3">
      <c r="D128" s="193" t="s">
        <v>1709</v>
      </c>
      <c r="H128" s="37"/>
      <c r="K128" s="238">
        <f>-K23-K48+J68+J75+J96-K113</f>
        <v>0</v>
      </c>
    </row>
    <row r="129" spans="4:11" ht="16.5" customHeight="1" x14ac:dyDescent="0.3">
      <c r="D129" s="193" t="s">
        <v>1710</v>
      </c>
      <c r="H129" s="37"/>
      <c r="K129" s="238">
        <f>-K76</f>
        <v>0</v>
      </c>
    </row>
    <row r="130" spans="4:11" ht="16.5" customHeight="1" x14ac:dyDescent="0.3">
      <c r="H130" s="37"/>
    </row>
    <row r="131" spans="4:11" ht="16.5" customHeight="1" x14ac:dyDescent="0.3">
      <c r="H131" s="37"/>
    </row>
    <row r="132" spans="4:11" x14ac:dyDescent="0.3">
      <c r="H132" s="37"/>
    </row>
    <row r="133" spans="4:11" ht="16.5" customHeight="1" x14ac:dyDescent="0.3">
      <c r="H133" s="37"/>
    </row>
    <row r="134" spans="4:11" ht="16.5" customHeight="1" x14ac:dyDescent="0.3">
      <c r="H134" s="37"/>
    </row>
    <row r="135" spans="4:11" ht="16.5" customHeight="1" x14ac:dyDescent="0.3">
      <c r="H135" s="37"/>
    </row>
    <row r="136" spans="4:11" ht="16.5" customHeight="1" x14ac:dyDescent="0.3">
      <c r="H136" s="37"/>
    </row>
    <row r="137" spans="4:11" ht="16.5" customHeight="1" x14ac:dyDescent="0.3">
      <c r="H137" s="37"/>
    </row>
    <row r="138" spans="4:11" s="53" customFormat="1" ht="16.5" customHeight="1" x14ac:dyDescent="0.3"/>
    <row r="139" spans="4:11" ht="16.5" customHeight="1" x14ac:dyDescent="0.3">
      <c r="H139" s="37"/>
    </row>
    <row r="140" spans="4:11" ht="16.5" customHeight="1" x14ac:dyDescent="0.3">
      <c r="H140" s="37"/>
    </row>
    <row r="141" spans="4:11" x14ac:dyDescent="0.3">
      <c r="H141" s="37"/>
    </row>
    <row r="142" spans="4:11" ht="16.5" customHeight="1" x14ac:dyDescent="0.3">
      <c r="H142" s="37"/>
    </row>
    <row r="143" spans="4:11" ht="16.5" customHeight="1" x14ac:dyDescent="0.3">
      <c r="H143" s="37"/>
    </row>
    <row r="144" spans="4:11" ht="16.5" customHeight="1" x14ac:dyDescent="0.3">
      <c r="H144" s="37"/>
    </row>
    <row r="145" spans="8:8" ht="16.5" customHeight="1" x14ac:dyDescent="0.3">
      <c r="H145" s="37"/>
    </row>
    <row r="146" spans="8:8" ht="16.5" customHeight="1" x14ac:dyDescent="0.3">
      <c r="H146" s="37"/>
    </row>
    <row r="147" spans="8:8" ht="16.5" customHeight="1" x14ac:dyDescent="0.3">
      <c r="H147" s="37"/>
    </row>
    <row r="148" spans="8:8" ht="16.5" customHeight="1" x14ac:dyDescent="0.3">
      <c r="H148" s="37"/>
    </row>
    <row r="149" spans="8:8" ht="16.5" customHeight="1" x14ac:dyDescent="0.3">
      <c r="H149" s="37"/>
    </row>
    <row r="150" spans="8:8" ht="16.5" customHeight="1" x14ac:dyDescent="0.3">
      <c r="H150" s="37"/>
    </row>
    <row r="151" spans="8:8" ht="16.5" customHeight="1" x14ac:dyDescent="0.3">
      <c r="H151" s="37"/>
    </row>
    <row r="152" spans="8:8" ht="16.5" customHeight="1" x14ac:dyDescent="0.3">
      <c r="H152" s="37"/>
    </row>
    <row r="153" spans="8:8" ht="16.5" customHeight="1" x14ac:dyDescent="0.3">
      <c r="H153" s="37"/>
    </row>
    <row r="154" spans="8:8" ht="16.5" customHeight="1" x14ac:dyDescent="0.3">
      <c r="H154" s="37"/>
    </row>
    <row r="155" spans="8:8" ht="16.5" customHeight="1" x14ac:dyDescent="0.3">
      <c r="H155" s="37"/>
    </row>
    <row r="156" spans="8:8" ht="16.5" customHeight="1" x14ac:dyDescent="0.3">
      <c r="H156" s="37"/>
    </row>
    <row r="157" spans="8:8" ht="16.5" customHeight="1" x14ac:dyDescent="0.3">
      <c r="H157" s="37"/>
    </row>
    <row r="158" spans="8:8" ht="16.5" customHeight="1" x14ac:dyDescent="0.3">
      <c r="H158" s="37"/>
    </row>
    <row r="159" spans="8:8" ht="16.5" customHeight="1" x14ac:dyDescent="0.3">
      <c r="H159" s="37"/>
    </row>
    <row r="160" spans="8:8" ht="16.5" customHeight="1" x14ac:dyDescent="0.3">
      <c r="H160" s="37"/>
    </row>
    <row r="161" spans="8:8" ht="16.5" customHeight="1" x14ac:dyDescent="0.3">
      <c r="H161" s="37"/>
    </row>
    <row r="162" spans="8:8" ht="16.5" customHeight="1" x14ac:dyDescent="0.3">
      <c r="H162" s="37"/>
    </row>
    <row r="163" spans="8:8" ht="16.5" customHeight="1" x14ac:dyDescent="0.3">
      <c r="H163" s="37"/>
    </row>
    <row r="164" spans="8:8" ht="16.5" customHeight="1" x14ac:dyDescent="0.3">
      <c r="H164" s="37"/>
    </row>
    <row r="165" spans="8:8" ht="16.5" customHeight="1" x14ac:dyDescent="0.3">
      <c r="H165" s="37"/>
    </row>
    <row r="166" spans="8:8" ht="16.5" customHeight="1" x14ac:dyDescent="0.3">
      <c r="H166" s="37"/>
    </row>
    <row r="167" spans="8:8" ht="16.5" customHeight="1" x14ac:dyDescent="0.3">
      <c r="H167" s="37"/>
    </row>
    <row r="168" spans="8:8" x14ac:dyDescent="0.3">
      <c r="H168" s="37"/>
    </row>
    <row r="169" spans="8:8" ht="16.5" customHeight="1" x14ac:dyDescent="0.3">
      <c r="H169" s="37"/>
    </row>
    <row r="170" spans="8:8" ht="16.5" customHeight="1" x14ac:dyDescent="0.3">
      <c r="H170" s="37"/>
    </row>
    <row r="171" spans="8:8" ht="16.5" customHeight="1" x14ac:dyDescent="0.3">
      <c r="H171" s="37"/>
    </row>
    <row r="172" spans="8:8" s="53" customFormat="1" ht="16.5" customHeight="1" x14ac:dyDescent="0.3"/>
    <row r="173" spans="8:8" ht="16.5" customHeight="1" x14ac:dyDescent="0.3">
      <c r="H173" s="37"/>
    </row>
    <row r="174" spans="8:8" ht="16.5" customHeight="1" x14ac:dyDescent="0.3">
      <c r="H174" s="37"/>
    </row>
    <row r="175" spans="8:8" x14ac:dyDescent="0.3">
      <c r="H175" s="37"/>
    </row>
    <row r="176" spans="8:8" ht="16.5" customHeight="1" x14ac:dyDescent="0.3">
      <c r="H176" s="37"/>
    </row>
    <row r="177" spans="8:8" ht="16.5" customHeight="1" x14ac:dyDescent="0.3">
      <c r="H177" s="37"/>
    </row>
    <row r="178" spans="8:8" ht="16.5" customHeight="1" x14ac:dyDescent="0.3">
      <c r="H178" s="37"/>
    </row>
    <row r="179" spans="8:8" ht="16.5" customHeight="1" x14ac:dyDescent="0.3">
      <c r="H179" s="37"/>
    </row>
    <row r="180" spans="8:8" ht="16.5" customHeight="1" x14ac:dyDescent="0.3">
      <c r="H180" s="37"/>
    </row>
    <row r="181" spans="8:8" ht="16.5" customHeight="1" x14ac:dyDescent="0.3">
      <c r="H181" s="37"/>
    </row>
    <row r="182" spans="8:8" s="53" customFormat="1" ht="16.5" customHeight="1" x14ac:dyDescent="0.3"/>
    <row r="183" spans="8:8" ht="16.5" customHeight="1" x14ac:dyDescent="0.3">
      <c r="H183" s="37"/>
    </row>
    <row r="184" spans="8:8" ht="34.5" customHeight="1" x14ac:dyDescent="0.3">
      <c r="H184" s="37"/>
    </row>
    <row r="185" spans="8:8" ht="16.5" customHeight="1" x14ac:dyDescent="0.3">
      <c r="H185" s="37"/>
    </row>
    <row r="186" spans="8:8" ht="16.5" customHeight="1" x14ac:dyDescent="0.3">
      <c r="H186" s="37"/>
    </row>
    <row r="187" spans="8:8" ht="16.5" customHeight="1" x14ac:dyDescent="0.3">
      <c r="H187" s="37"/>
    </row>
    <row r="188" spans="8:8" ht="16.5" customHeight="1" x14ac:dyDescent="0.3">
      <c r="H188" s="37"/>
    </row>
    <row r="189" spans="8:8" ht="16.5" customHeight="1" x14ac:dyDescent="0.3">
      <c r="H189" s="37"/>
    </row>
    <row r="190" spans="8:8" ht="16.5" customHeight="1" x14ac:dyDescent="0.3">
      <c r="H190" s="37"/>
    </row>
    <row r="191" spans="8:8" ht="16.5" customHeight="1" x14ac:dyDescent="0.3">
      <c r="H191" s="37"/>
    </row>
    <row r="192" spans="8:8" ht="16.5" customHeight="1" x14ac:dyDescent="0.3">
      <c r="H192" s="37"/>
    </row>
    <row r="193" spans="8:8" ht="16.5" customHeight="1" x14ac:dyDescent="0.3">
      <c r="H193" s="37"/>
    </row>
  </sheetData>
  <sheetProtection algorithmName="SHA-512" hashValue="z+DukkkZwxIzeS0id0BfZ2nvzP1IElnqFR9JheFaTHy+L2Lj7ONgmck62TpNqfdG+zw4oznQA2aebt6M7qa8Xw==" saltValue="pkGL5jHeN4r2aIPgou5I3g==" spinCount="100000" sheet="1" objects="1" scenarios="1"/>
  <mergeCells count="18">
    <mergeCell ref="A1:K1"/>
    <mergeCell ref="A3:E3"/>
    <mergeCell ref="A4:E4"/>
    <mergeCell ref="A5:E5"/>
    <mergeCell ref="A9:E9"/>
    <mergeCell ref="F3:I3"/>
    <mergeCell ref="F4:I4"/>
    <mergeCell ref="F5:I5"/>
    <mergeCell ref="F6:I6"/>
    <mergeCell ref="F7:I7"/>
    <mergeCell ref="F8:I8"/>
    <mergeCell ref="F9:I9"/>
    <mergeCell ref="A6:E6"/>
    <mergeCell ref="A7:E7"/>
    <mergeCell ref="A8:E8"/>
    <mergeCell ref="M14:N14"/>
    <mergeCell ref="P14:Q14"/>
    <mergeCell ref="B77:I79"/>
  </mergeCells>
  <dataValidations count="3">
    <dataValidation operator="lessThan" allowBlank="1" showInputMessage="1" showErrorMessage="1" sqref="A3:A8" xr:uid="{00000000-0002-0000-0300-000000000000}"/>
    <dataValidation type="whole" operator="greaterThanOrEqual" allowBlank="1" showErrorMessage="1" errorTitle="Whole Numbers Only" error="Enter amounts as whole numbers only." promptTitle="Whole Numbers" prompt="Enter whole numbers only." sqref="J110:J112 K113 J33 K34:K35 J39:J41 K42 J47 K48 J55 K56:K58 J62:J63 K64 J68 K69 J75 K76 J85:J87 K88:K90 J96:J100 K101:K104 N21:N25 J15:J19 M15:M19 K20:K25" xr:uid="{00000000-0002-0000-0300-000001000000}">
      <formula1>0</formula1>
    </dataValidation>
    <dataValidation type="textLength" operator="equal" allowBlank="1" showInputMessage="1" showErrorMessage="1" errorTitle="4-Digit Org Code" error="Enter the Org Code/BU as 4 digits." sqref="F5" xr:uid="{00000000-0002-0000-0300-000002000000}">
      <formula1>4</formula1>
    </dataValidation>
  </dataValidations>
  <pageMargins left="0.5" right="0.5" top="0.75" bottom="0.75" header="0.3" footer="0.3"/>
  <pageSetup scale="77" fitToHeight="0" orientation="portrait" r:id="rId1"/>
  <headerFooter>
    <oddHeader xml:space="preserve">&amp;C&amp;"arial,Bold"&amp;14GASB 87 
Fund Consolidated Journal Entries </oddHeader>
    <oddFooter>&amp;L&amp;"arial,Regular"&amp;12State Controller's Office&amp;C&amp;"arial,Regular"&amp;12
Fund 0042 (Example)&amp;R&amp;"arial,Regular"&amp;12Page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'Drop Down Menus'!$A$1:$A$101</xm:f>
          </x14:formula1>
          <xm:sqref>F3</xm:sqref>
        </x14:dataValidation>
        <x14:dataValidation type="list" allowBlank="1" showInputMessage="1" showErrorMessage="1" xr:uid="{00000000-0002-0000-0300-000004000000}">
          <x14:formula1>
            <xm:f>'Drop Down Menus'!$B$1:$B$2</xm:f>
          </x14:formula1>
          <xm:sqref>F7</xm:sqref>
        </x14:dataValidation>
        <x14:dataValidation type="list" allowBlank="1" showInputMessage="1" showErrorMessage="1" xr:uid="{00000000-0002-0000-0300-000005000000}">
          <x14:formula1>
            <xm:f>'Drop Down Menus'!$E$1:$E$3</xm:f>
          </x14:formula1>
          <xm:sqref>F8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M98"/>
  <sheetViews>
    <sheetView zoomScale="70" zoomScaleNormal="70" workbookViewId="0">
      <selection sqref="A1:F1"/>
    </sheetView>
  </sheetViews>
  <sheetFormatPr defaultColWidth="9.109375" defaultRowHeight="15" x14ac:dyDescent="0.25"/>
  <cols>
    <col min="1" max="1" width="37.44140625" style="1" customWidth="1"/>
    <col min="2" max="3" width="33.33203125" style="1" customWidth="1"/>
    <col min="4" max="4" width="86.88671875" style="1" customWidth="1"/>
    <col min="5" max="5" width="9.109375" style="1"/>
    <col min="6" max="6" width="19.33203125" style="1" customWidth="1"/>
    <col min="7" max="16384" width="9.109375" style="1"/>
  </cols>
  <sheetData>
    <row r="1" spans="1:13" ht="30" customHeight="1" x14ac:dyDescent="0.3">
      <c r="A1" s="275" t="s">
        <v>150</v>
      </c>
      <c r="B1" s="275"/>
      <c r="C1" s="275"/>
      <c r="D1" s="275"/>
      <c r="E1" s="275"/>
      <c r="F1" s="275"/>
      <c r="G1" s="5"/>
      <c r="H1" s="5"/>
      <c r="I1" s="5"/>
      <c r="J1" s="5"/>
      <c r="K1" s="5"/>
      <c r="L1" s="5"/>
      <c r="M1" s="5"/>
    </row>
    <row r="2" spans="1:13" ht="64.2" customHeight="1" x14ac:dyDescent="0.3">
      <c r="A2" s="274" t="s">
        <v>148</v>
      </c>
      <c r="B2" s="274"/>
      <c r="C2" s="274"/>
      <c r="D2" s="274"/>
      <c r="E2" s="274"/>
      <c r="F2" s="274"/>
      <c r="G2" s="5"/>
      <c r="H2" s="5"/>
      <c r="I2" s="5"/>
      <c r="J2" s="5"/>
      <c r="K2" s="5"/>
      <c r="L2" s="5"/>
      <c r="M2" s="5"/>
    </row>
    <row r="3" spans="1:13" ht="31.95" customHeight="1" x14ac:dyDescent="0.3">
      <c r="A3" s="279" t="s">
        <v>212</v>
      </c>
      <c r="B3" s="279"/>
      <c r="C3" s="279"/>
      <c r="D3" s="52"/>
      <c r="E3" s="5"/>
      <c r="F3" s="5"/>
      <c r="G3" s="5"/>
      <c r="H3" s="5"/>
      <c r="I3" s="5"/>
      <c r="J3" s="5"/>
      <c r="K3" s="5"/>
      <c r="L3" s="5"/>
      <c r="M3" s="5"/>
    </row>
    <row r="4" spans="1:13" ht="31.2" customHeight="1" x14ac:dyDescent="0.3">
      <c r="A4" s="280" t="s">
        <v>7</v>
      </c>
      <c r="B4" s="280"/>
      <c r="C4" s="280"/>
      <c r="D4" s="52"/>
      <c r="E4" s="5"/>
      <c r="F4" s="5"/>
      <c r="G4" s="5"/>
      <c r="H4" s="5"/>
      <c r="I4" s="5"/>
      <c r="J4" s="5"/>
      <c r="K4" s="5"/>
      <c r="L4" s="5"/>
      <c r="M4" s="5"/>
    </row>
    <row r="5" spans="1:13" ht="31.2" customHeight="1" x14ac:dyDescent="0.3">
      <c r="A5" s="280" t="s">
        <v>9</v>
      </c>
      <c r="B5" s="280"/>
      <c r="C5" s="280"/>
      <c r="D5" s="52"/>
      <c r="E5" s="5"/>
      <c r="F5" s="5"/>
      <c r="G5" s="5"/>
      <c r="H5" s="5"/>
      <c r="I5" s="5"/>
      <c r="J5" s="5"/>
      <c r="K5" s="5"/>
      <c r="L5" s="5"/>
      <c r="M5" s="5"/>
    </row>
    <row r="6" spans="1:13" ht="15.6" x14ac:dyDescent="0.3">
      <c r="A6" s="52"/>
      <c r="B6" s="52"/>
      <c r="C6" s="52"/>
      <c r="D6" s="52"/>
      <c r="E6" s="5"/>
      <c r="F6" s="5"/>
      <c r="G6" s="5"/>
      <c r="H6" s="5"/>
      <c r="I6" s="5"/>
      <c r="J6" s="5"/>
      <c r="K6" s="5"/>
      <c r="L6" s="5"/>
      <c r="M6" s="5"/>
    </row>
    <row r="7" spans="1:13" ht="21" x14ac:dyDescent="0.4">
      <c r="A7" s="152" t="s">
        <v>5</v>
      </c>
      <c r="B7" s="5"/>
      <c r="C7" s="5"/>
      <c r="D7" s="5"/>
      <c r="E7" s="5"/>
      <c r="F7" s="5"/>
      <c r="G7" s="5"/>
      <c r="H7" s="5"/>
      <c r="I7" s="5"/>
      <c r="J7" s="5"/>
      <c r="K7" s="5"/>
      <c r="L7" s="5"/>
      <c r="M7" s="5"/>
    </row>
    <row r="8" spans="1:13" ht="15.6" x14ac:dyDescent="0.3">
      <c r="A8" s="12" t="s">
        <v>13</v>
      </c>
      <c r="B8" s="276" t="s">
        <v>24</v>
      </c>
      <c r="C8" s="276"/>
      <c r="D8" s="5"/>
      <c r="E8" s="5"/>
      <c r="F8" s="5"/>
    </row>
    <row r="9" spans="1:13" ht="15.6" x14ac:dyDescent="0.3">
      <c r="A9" s="12" t="s">
        <v>210</v>
      </c>
      <c r="B9" s="277"/>
      <c r="C9" s="277"/>
      <c r="D9" s="5"/>
      <c r="E9" s="5"/>
      <c r="F9" s="5"/>
    </row>
    <row r="10" spans="1:13" ht="15.6" x14ac:dyDescent="0.3">
      <c r="A10" s="12" t="s">
        <v>209</v>
      </c>
      <c r="B10" s="278"/>
      <c r="C10" s="278"/>
      <c r="D10" s="5"/>
      <c r="E10" s="5"/>
      <c r="F10" s="5"/>
      <c r="G10" s="55"/>
      <c r="H10" s="55"/>
      <c r="I10" s="55"/>
      <c r="J10" s="55"/>
      <c r="K10" s="55"/>
      <c r="L10" s="55"/>
      <c r="M10" s="55"/>
    </row>
    <row r="11" spans="1:13" ht="32.25" customHeight="1" x14ac:dyDescent="0.3">
      <c r="A11" s="270" t="s">
        <v>10</v>
      </c>
      <c r="B11" s="270"/>
      <c r="C11" s="270"/>
      <c r="D11" s="5"/>
      <c r="E11" s="5"/>
      <c r="F11" s="5"/>
      <c r="G11" s="57"/>
      <c r="H11" s="57"/>
      <c r="I11" s="57"/>
      <c r="J11" s="57"/>
      <c r="K11" s="57"/>
      <c r="L11" s="57"/>
      <c r="M11" s="57"/>
    </row>
    <row r="12" spans="1:13" ht="15" customHeight="1" x14ac:dyDescent="0.3">
      <c r="A12" s="84"/>
      <c r="B12" s="85" t="s">
        <v>11</v>
      </c>
      <c r="C12" s="85" t="s">
        <v>12</v>
      </c>
      <c r="D12" s="272" t="str">
        <f>"All of the below questions are for Fiscal Year "&amp;$B$8&amp;":"</f>
        <v>All of the below questions are for Fiscal Year 2022–2023:</v>
      </c>
      <c r="E12" s="272"/>
      <c r="F12" s="272"/>
      <c r="G12" s="57"/>
      <c r="H12" s="57"/>
      <c r="I12" s="57"/>
      <c r="J12" s="57"/>
      <c r="K12" s="57"/>
      <c r="L12" s="57"/>
      <c r="M12" s="57"/>
    </row>
    <row r="13" spans="1:13" ht="15.6" customHeight="1" x14ac:dyDescent="0.3">
      <c r="A13" s="84" t="str">
        <f>RIGHT(B8,4)&amp;"–"&amp;RIGHT(B8,4)+1</f>
        <v>2023–2024</v>
      </c>
      <c r="B13" s="100"/>
      <c r="C13" s="100"/>
      <c r="D13" s="268" t="s">
        <v>6</v>
      </c>
      <c r="E13" s="269"/>
      <c r="F13" s="269"/>
      <c r="G13" s="57"/>
      <c r="H13" s="57"/>
      <c r="I13" s="57"/>
      <c r="J13" s="57"/>
      <c r="K13" s="57"/>
      <c r="L13" s="57"/>
      <c r="M13" s="57"/>
    </row>
    <row r="14" spans="1:13" x14ac:dyDescent="0.25">
      <c r="A14" s="84" t="str">
        <f>LEFT(A13,4)+1&amp;"–"&amp;RIGHT(A13,4)+1</f>
        <v>2024–2025</v>
      </c>
      <c r="B14" s="100"/>
      <c r="C14" s="100"/>
      <c r="D14" s="268"/>
      <c r="E14" s="269"/>
      <c r="F14" s="269"/>
    </row>
    <row r="15" spans="1:13" ht="15.6" x14ac:dyDescent="0.25">
      <c r="A15" s="84" t="str">
        <f>LEFT(A14,4)+1&amp;"–"&amp;RIGHT(A14,4)+1</f>
        <v>2025–2026</v>
      </c>
      <c r="B15" s="100"/>
      <c r="C15" s="100"/>
      <c r="D15" s="265"/>
      <c r="E15" s="265"/>
      <c r="F15" s="265"/>
      <c r="G15" s="58"/>
      <c r="H15" s="58"/>
      <c r="I15" s="58"/>
      <c r="J15" s="58"/>
      <c r="K15" s="58"/>
      <c r="L15" s="58"/>
      <c r="M15" s="58"/>
    </row>
    <row r="16" spans="1:13" x14ac:dyDescent="0.25">
      <c r="A16" s="84" t="str">
        <f>LEFT(A15,4)+1&amp;"–"&amp;RIGHT(A15,4)+1</f>
        <v>2026–2027</v>
      </c>
      <c r="B16" s="100"/>
      <c r="C16" s="100"/>
      <c r="D16" s="267" t="str">
        <f>"If yes, record the dollar amount of variable payments below for fiscal year "&amp;$B$8&amp;":"</f>
        <v>If yes, record the dollar amount of variable payments below for fiscal year 2022–2023:</v>
      </c>
      <c r="E16" s="267"/>
      <c r="F16" s="267"/>
      <c r="G16" s="59"/>
      <c r="H16" s="59"/>
      <c r="I16" s="59"/>
      <c r="J16" s="59"/>
      <c r="K16" s="59"/>
    </row>
    <row r="17" spans="1:13" ht="15" customHeight="1" x14ac:dyDescent="0.25">
      <c r="A17" s="84" t="str">
        <f>LEFT(A16,4)+1&amp;"–"&amp;RIGHT(A16,4)+1</f>
        <v>2027–2028</v>
      </c>
      <c r="B17" s="100"/>
      <c r="C17" s="100"/>
      <c r="D17" s="265"/>
      <c r="E17" s="265"/>
      <c r="F17" s="265"/>
      <c r="G17" s="59"/>
      <c r="H17" s="59"/>
      <c r="I17" s="59"/>
      <c r="J17" s="59"/>
      <c r="K17" s="59"/>
    </row>
    <row r="18" spans="1:13" ht="15" customHeight="1" x14ac:dyDescent="0.3">
      <c r="A18" s="84" t="str">
        <f>LEFT(A17,4)+1&amp;"–"&amp;RIGHT(A17,4)+5</f>
        <v>2028–2033</v>
      </c>
      <c r="B18" s="100"/>
      <c r="C18" s="100"/>
      <c r="D18" s="268" t="s">
        <v>8</v>
      </c>
      <c r="E18" s="269"/>
      <c r="F18" s="269"/>
      <c r="G18" s="57"/>
      <c r="H18" s="57"/>
      <c r="I18" s="57"/>
      <c r="J18" s="57"/>
      <c r="K18" s="57"/>
      <c r="L18" s="57"/>
      <c r="M18" s="57"/>
    </row>
    <row r="19" spans="1:13" x14ac:dyDescent="0.25">
      <c r="A19" s="84" t="str">
        <f t="shared" ref="A19:A32" si="0">LEFT(A18,4)+5&amp;"–"&amp;RIGHT(A18,4)+5</f>
        <v>2033–2038</v>
      </c>
      <c r="B19" s="100"/>
      <c r="C19" s="100"/>
      <c r="D19" s="268"/>
      <c r="E19" s="269"/>
      <c r="F19" s="269"/>
    </row>
    <row r="20" spans="1:13" ht="15.6" x14ac:dyDescent="0.25">
      <c r="A20" s="84" t="str">
        <f t="shared" si="0"/>
        <v>2038–2043</v>
      </c>
      <c r="B20" s="100"/>
      <c r="C20" s="100"/>
      <c r="D20" s="265"/>
      <c r="E20" s="265"/>
      <c r="F20" s="265"/>
      <c r="G20" s="58"/>
      <c r="H20" s="58"/>
      <c r="I20" s="58"/>
      <c r="J20" s="58"/>
      <c r="K20" s="58"/>
      <c r="L20" s="58"/>
      <c r="M20" s="58"/>
    </row>
    <row r="21" spans="1:13" ht="15" customHeight="1" x14ac:dyDescent="0.25">
      <c r="A21" s="84" t="str">
        <f t="shared" si="0"/>
        <v>2043–2048</v>
      </c>
      <c r="B21" s="100"/>
      <c r="C21" s="100"/>
      <c r="D21" s="266" t="str">
        <f>"If yes, record the dollar amount of any payments made for residual value guarantees below for fiscal year "&amp;$B$8&amp;":"</f>
        <v>If yes, record the dollar amount of any payments made for residual value guarantees below for fiscal year 2022–2023:</v>
      </c>
      <c r="E21" s="267"/>
      <c r="F21" s="267"/>
    </row>
    <row r="22" spans="1:13" x14ac:dyDescent="0.25">
      <c r="A22" s="84" t="str">
        <f t="shared" si="0"/>
        <v>2048–2053</v>
      </c>
      <c r="B22" s="100"/>
      <c r="C22" s="100"/>
      <c r="D22" s="266"/>
      <c r="E22" s="267"/>
      <c r="F22" s="267"/>
    </row>
    <row r="23" spans="1:13" x14ac:dyDescent="0.25">
      <c r="A23" s="84" t="str">
        <f t="shared" si="0"/>
        <v>2053–2058</v>
      </c>
      <c r="B23" s="100"/>
      <c r="C23" s="100"/>
      <c r="D23" s="265"/>
      <c r="E23" s="265"/>
      <c r="F23" s="265"/>
    </row>
    <row r="24" spans="1:13" x14ac:dyDescent="0.25">
      <c r="A24" s="84" t="str">
        <f t="shared" si="0"/>
        <v>2058–2063</v>
      </c>
      <c r="B24" s="100"/>
      <c r="C24" s="100"/>
      <c r="D24" s="266" t="str">
        <f>"3. Record the dollar amount of any other payments for this lease, such as termination penalties, not previously recorded in the payment schedule for fiscal year "&amp;$B$8&amp;":"</f>
        <v>3. Record the dollar amount of any other payments for this lease, such as termination penalties, not previously recorded in the payment schedule for fiscal year 2022–2023:</v>
      </c>
      <c r="E24" s="267"/>
      <c r="F24" s="267"/>
    </row>
    <row r="25" spans="1:13" ht="15" customHeight="1" x14ac:dyDescent="0.25">
      <c r="A25" s="84" t="str">
        <f t="shared" si="0"/>
        <v>2063–2068</v>
      </c>
      <c r="B25" s="100"/>
      <c r="C25" s="100"/>
      <c r="D25" s="266"/>
      <c r="E25" s="267"/>
      <c r="F25" s="267"/>
    </row>
    <row r="26" spans="1:13" x14ac:dyDescent="0.25">
      <c r="A26" s="84" t="str">
        <f t="shared" si="0"/>
        <v>2068–2073</v>
      </c>
      <c r="B26" s="100"/>
      <c r="C26" s="100"/>
      <c r="D26" s="265"/>
      <c r="E26" s="265"/>
      <c r="F26" s="265"/>
    </row>
    <row r="27" spans="1:13" ht="15" customHeight="1" x14ac:dyDescent="0.25">
      <c r="A27" s="84" t="str">
        <f t="shared" si="0"/>
        <v>2073–2078</v>
      </c>
      <c r="B27" s="100"/>
      <c r="C27" s="100"/>
      <c r="D27" s="268" t="str">
        <f>"4. Did you receive any lease incentives from the lessor (not already included in the lease measurment) during fiscal year "&amp;$B$8&amp;"? If so, record the amount below:"</f>
        <v>4. Did you receive any lease incentives from the lessor (not already included in the lease measurment) during fiscal year 2022–2023? If so, record the amount below:</v>
      </c>
      <c r="E27" s="269"/>
      <c r="F27" s="269"/>
    </row>
    <row r="28" spans="1:13" ht="15.6" x14ac:dyDescent="0.25">
      <c r="A28" s="84" t="str">
        <f t="shared" si="0"/>
        <v>2078–2083</v>
      </c>
      <c r="B28" s="100"/>
      <c r="C28" s="100"/>
      <c r="D28" s="268"/>
      <c r="E28" s="269"/>
      <c r="F28" s="269"/>
      <c r="G28" s="61"/>
      <c r="H28" s="61"/>
      <c r="I28" s="61"/>
      <c r="J28" s="61"/>
      <c r="K28" s="61"/>
      <c r="L28" s="61"/>
      <c r="M28" s="61"/>
    </row>
    <row r="29" spans="1:13" ht="15.6" x14ac:dyDescent="0.25">
      <c r="A29" s="84" t="str">
        <f t="shared" si="0"/>
        <v>2083–2088</v>
      </c>
      <c r="B29" s="100"/>
      <c r="C29" s="100"/>
      <c r="D29" s="265"/>
      <c r="E29" s="265"/>
      <c r="F29" s="265"/>
      <c r="G29" s="61"/>
      <c r="H29" s="61"/>
      <c r="I29" s="61"/>
      <c r="J29" s="61"/>
      <c r="K29" s="61"/>
      <c r="L29" s="61"/>
      <c r="M29" s="61"/>
    </row>
    <row r="30" spans="1:13" ht="15.6" x14ac:dyDescent="0.25">
      <c r="A30" s="84" t="str">
        <f t="shared" si="0"/>
        <v>2088–2093</v>
      </c>
      <c r="B30" s="100"/>
      <c r="C30" s="100"/>
      <c r="D30" s="1" t="str">
        <f>CONCATENATE("5. Are there any lease commitments known that have yet to commence as of June 30, ",RIGHT(B8,4),"?")</f>
        <v>5. Are there any lease commitments known that have yet to commence as of June 30, 2023?</v>
      </c>
      <c r="E30" s="60"/>
      <c r="F30" s="60"/>
      <c r="G30" s="61"/>
      <c r="H30" s="61"/>
      <c r="I30" s="61"/>
      <c r="J30" s="61"/>
      <c r="K30" s="61"/>
      <c r="L30" s="61"/>
      <c r="M30" s="61"/>
    </row>
    <row r="31" spans="1:13" ht="15" customHeight="1" x14ac:dyDescent="0.25">
      <c r="A31" s="84" t="str">
        <f t="shared" si="0"/>
        <v>2093–2098</v>
      </c>
      <c r="B31" s="100"/>
      <c r="C31" s="100"/>
      <c r="D31" s="265"/>
      <c r="E31" s="265"/>
      <c r="F31" s="265"/>
    </row>
    <row r="32" spans="1:13" x14ac:dyDescent="0.25">
      <c r="A32" s="84" t="str">
        <f t="shared" si="0"/>
        <v>2098–2103</v>
      </c>
      <c r="B32" s="100"/>
      <c r="C32" s="100"/>
      <c r="D32" s="101" t="str">
        <f>"If yes, record the dollar amount of any lease commitments not commenced below for fiscal year "&amp;A13&amp;"."</f>
        <v>If yes, record the dollar amount of any lease commitments not commenced below for fiscal year 2023–2024.</v>
      </c>
      <c r="E32" s="56"/>
      <c r="F32" s="56"/>
    </row>
    <row r="33" spans="1:13" x14ac:dyDescent="0.25">
      <c r="A33" s="84" t="str">
        <f>LEFT(A32,4)+5&amp;"–"&amp;RIGHT(A32,4)+5</f>
        <v>2103–2108</v>
      </c>
      <c r="B33" s="100"/>
      <c r="C33" s="100"/>
      <c r="D33" s="265"/>
      <c r="E33" s="265"/>
      <c r="F33" s="265"/>
    </row>
    <row r="34" spans="1:13" ht="15" customHeight="1" x14ac:dyDescent="0.25">
      <c r="A34" s="84" t="str">
        <f>LEFT(A33,4)+5&amp;"–"&amp;RIGHT(A33,4)+5</f>
        <v>2108–2113</v>
      </c>
      <c r="B34" s="100"/>
      <c r="C34" s="100"/>
      <c r="G34" s="55"/>
      <c r="H34" s="55"/>
      <c r="I34" s="55"/>
      <c r="J34" s="55"/>
      <c r="K34" s="55"/>
      <c r="L34" s="55"/>
      <c r="M34" s="55"/>
    </row>
    <row r="35" spans="1:13" ht="16.5" customHeight="1" x14ac:dyDescent="0.25">
      <c r="A35" s="84" t="str">
        <f>LEFT(A34,4)+5&amp;"–"&amp;RIGHT(A34,4)+5</f>
        <v>2113–2118</v>
      </c>
      <c r="B35" s="100"/>
      <c r="C35" s="100"/>
      <c r="G35" s="7"/>
      <c r="H35" s="7"/>
      <c r="I35" s="7"/>
      <c r="J35" s="7"/>
      <c r="K35" s="7"/>
      <c r="L35" s="7"/>
      <c r="M35" s="7"/>
    </row>
    <row r="36" spans="1:13" ht="15" customHeight="1" x14ac:dyDescent="0.25">
      <c r="A36" s="84" t="str">
        <f>LEFT(A35,4)+5&amp;"–"&amp;RIGHT(A35,4)+5</f>
        <v>2118–2123</v>
      </c>
      <c r="B36" s="100"/>
      <c r="C36" s="100"/>
      <c r="G36" s="7"/>
      <c r="H36" s="7"/>
      <c r="I36" s="7"/>
      <c r="J36" s="7"/>
      <c r="K36" s="7"/>
      <c r="L36" s="7"/>
      <c r="M36" s="7"/>
    </row>
    <row r="37" spans="1:13" ht="15.6" x14ac:dyDescent="0.25">
      <c r="B37" s="62"/>
      <c r="C37" s="62"/>
      <c r="F37" s="61"/>
    </row>
    <row r="38" spans="1:13" ht="21" x14ac:dyDescent="0.4">
      <c r="A38" s="152" t="s">
        <v>143</v>
      </c>
      <c r="F38" s="61"/>
    </row>
    <row r="39" spans="1:13" ht="15.6" x14ac:dyDescent="0.3">
      <c r="A39" s="12" t="s">
        <v>13</v>
      </c>
      <c r="B39" s="271" t="str">
        <f>B8</f>
        <v>2022–2023</v>
      </c>
      <c r="C39" s="271"/>
      <c r="E39" s="60"/>
    </row>
    <row r="40" spans="1:13" ht="15.6" customHeight="1" x14ac:dyDescent="0.3">
      <c r="A40" s="12" t="s">
        <v>210</v>
      </c>
      <c r="B40" s="273">
        <f>B9</f>
        <v>0</v>
      </c>
      <c r="C40" s="273"/>
      <c r="E40" s="60"/>
    </row>
    <row r="41" spans="1:13" ht="15.6" x14ac:dyDescent="0.3">
      <c r="A41" s="12" t="s">
        <v>209</v>
      </c>
      <c r="B41" s="271">
        <f>B10</f>
        <v>0</v>
      </c>
      <c r="C41" s="271"/>
      <c r="E41" s="60"/>
    </row>
    <row r="42" spans="1:13" ht="32.25" customHeight="1" x14ac:dyDescent="0.3">
      <c r="A42" s="270" t="s">
        <v>10</v>
      </c>
      <c r="B42" s="270"/>
      <c r="C42" s="270"/>
      <c r="D42" s="5"/>
      <c r="E42" s="5"/>
      <c r="F42" s="5"/>
      <c r="G42" s="57"/>
      <c r="H42" s="57"/>
      <c r="I42" s="57"/>
      <c r="J42" s="57"/>
      <c r="K42" s="57"/>
      <c r="L42" s="57"/>
      <c r="M42" s="57"/>
    </row>
    <row r="43" spans="1:13" ht="15" customHeight="1" x14ac:dyDescent="0.3">
      <c r="A43" s="84"/>
      <c r="B43" s="85" t="s">
        <v>11</v>
      </c>
      <c r="C43" s="85" t="s">
        <v>12</v>
      </c>
      <c r="D43" s="272" t="str">
        <f>"All of the below questions are for Fiscal Year "&amp;$B$8&amp;":"</f>
        <v>All of the below questions are for Fiscal Year 2022–2023:</v>
      </c>
      <c r="E43" s="272"/>
      <c r="F43" s="272"/>
    </row>
    <row r="44" spans="1:13" ht="15" customHeight="1" x14ac:dyDescent="0.25">
      <c r="A44" s="84" t="str">
        <f>RIGHT(B39,4)&amp;"–"&amp;RIGHT(B39,4)+1</f>
        <v>2023–2024</v>
      </c>
      <c r="B44" s="100"/>
      <c r="C44" s="100"/>
      <c r="D44" s="268" t="s">
        <v>6</v>
      </c>
      <c r="E44" s="269"/>
      <c r="F44" s="269"/>
    </row>
    <row r="45" spans="1:13" ht="15" customHeight="1" x14ac:dyDescent="0.25">
      <c r="A45" s="84" t="str">
        <f>LEFT(A44,4)+1&amp;"–"&amp;RIGHT(A44,4)+1</f>
        <v>2024–2025</v>
      </c>
      <c r="B45" s="100"/>
      <c r="C45" s="100"/>
      <c r="D45" s="268"/>
      <c r="E45" s="269"/>
      <c r="F45" s="269"/>
    </row>
    <row r="46" spans="1:13" x14ac:dyDescent="0.25">
      <c r="A46" s="84" t="str">
        <f>LEFT(A45,4)+1&amp;"–"&amp;RIGHT(A45,4)+1</f>
        <v>2025–2026</v>
      </c>
      <c r="B46" s="100"/>
      <c r="C46" s="100"/>
      <c r="D46" s="265"/>
      <c r="E46" s="265"/>
      <c r="F46" s="265"/>
    </row>
    <row r="47" spans="1:13" ht="15" customHeight="1" x14ac:dyDescent="0.25">
      <c r="A47" s="84" t="str">
        <f>LEFT(A46,4)+1&amp;"–"&amp;RIGHT(A46,4)+1</f>
        <v>2026–2027</v>
      </c>
      <c r="B47" s="100"/>
      <c r="C47" s="100"/>
      <c r="D47" s="267" t="str">
        <f>"If yes, record the dollar amount of variable payments below for fiscal year "&amp;$B$8&amp;":"</f>
        <v>If yes, record the dollar amount of variable payments below for fiscal year 2022–2023:</v>
      </c>
      <c r="E47" s="267"/>
      <c r="F47" s="267"/>
    </row>
    <row r="48" spans="1:13" ht="15" customHeight="1" x14ac:dyDescent="0.25">
      <c r="A48" s="84" t="str">
        <f>LEFT(A47,4)+1&amp;"–"&amp;RIGHT(A47,4)+1</f>
        <v>2027–2028</v>
      </c>
      <c r="B48" s="100"/>
      <c r="C48" s="100"/>
      <c r="D48" s="265"/>
      <c r="E48" s="265"/>
      <c r="F48" s="265"/>
    </row>
    <row r="49" spans="1:6" ht="15" customHeight="1" x14ac:dyDescent="0.25">
      <c r="A49" s="84" t="str">
        <f>LEFT(A48,4)+1&amp;"–"&amp;RIGHT(A48,4)+5</f>
        <v>2028–2033</v>
      </c>
      <c r="B49" s="100"/>
      <c r="C49" s="100"/>
      <c r="D49" s="268" t="s">
        <v>8</v>
      </c>
      <c r="E49" s="269"/>
      <c r="F49" s="269"/>
    </row>
    <row r="50" spans="1:6" x14ac:dyDescent="0.25">
      <c r="A50" s="84" t="str">
        <f t="shared" ref="A50:A63" si="1">LEFT(A49,4)+5&amp;"–"&amp;RIGHT(A49,4)+5</f>
        <v>2033–2038</v>
      </c>
      <c r="B50" s="100"/>
      <c r="C50" s="100"/>
      <c r="D50" s="268"/>
      <c r="E50" s="269"/>
      <c r="F50" s="269"/>
    </row>
    <row r="51" spans="1:6" ht="15" customHeight="1" x14ac:dyDescent="0.25">
      <c r="A51" s="84" t="str">
        <f t="shared" si="1"/>
        <v>2038–2043</v>
      </c>
      <c r="B51" s="100"/>
      <c r="C51" s="100"/>
      <c r="D51" s="265"/>
      <c r="E51" s="265"/>
      <c r="F51" s="265"/>
    </row>
    <row r="52" spans="1:6" ht="15" customHeight="1" x14ac:dyDescent="0.25">
      <c r="A52" s="84" t="str">
        <f t="shared" si="1"/>
        <v>2043–2048</v>
      </c>
      <c r="B52" s="100"/>
      <c r="C52" s="100"/>
      <c r="D52" s="266" t="str">
        <f>"If yes, record the dollar amount of any payments made for residual value guarantees below for fiscal year "&amp;$B$8&amp;":"</f>
        <v>If yes, record the dollar amount of any payments made for residual value guarantees below for fiscal year 2022–2023:</v>
      </c>
      <c r="E52" s="267"/>
      <c r="F52" s="267"/>
    </row>
    <row r="53" spans="1:6" x14ac:dyDescent="0.25">
      <c r="A53" s="84" t="str">
        <f t="shared" si="1"/>
        <v>2048–2053</v>
      </c>
      <c r="B53" s="100"/>
      <c r="C53" s="100"/>
      <c r="D53" s="266"/>
      <c r="E53" s="267"/>
      <c r="F53" s="267"/>
    </row>
    <row r="54" spans="1:6" x14ac:dyDescent="0.25">
      <c r="A54" s="84" t="str">
        <f t="shared" si="1"/>
        <v>2053–2058</v>
      </c>
      <c r="B54" s="100"/>
      <c r="C54" s="100"/>
      <c r="D54" s="265"/>
      <c r="E54" s="265"/>
      <c r="F54" s="265"/>
    </row>
    <row r="55" spans="1:6" ht="15" customHeight="1" x14ac:dyDescent="0.25">
      <c r="A55" s="84" t="str">
        <f t="shared" si="1"/>
        <v>2058–2063</v>
      </c>
      <c r="B55" s="100"/>
      <c r="C55" s="100"/>
      <c r="D55" s="266" t="str">
        <f>"3. Record the dollar amount of any other payments for this lease, such as termination penalties, not previously recorded in the payment schedule for fiscal year "&amp;$B$8&amp;":"</f>
        <v>3. Record the dollar amount of any other payments for this lease, such as termination penalties, not previously recorded in the payment schedule for fiscal year 2022–2023:</v>
      </c>
      <c r="E55" s="267"/>
      <c r="F55" s="267"/>
    </row>
    <row r="56" spans="1:6" ht="15" customHeight="1" x14ac:dyDescent="0.25">
      <c r="A56" s="84" t="str">
        <f t="shared" si="1"/>
        <v>2063–2068</v>
      </c>
      <c r="B56" s="100"/>
      <c r="C56" s="100"/>
      <c r="D56" s="266"/>
      <c r="E56" s="267"/>
      <c r="F56" s="267"/>
    </row>
    <row r="57" spans="1:6" x14ac:dyDescent="0.25">
      <c r="A57" s="84" t="str">
        <f t="shared" si="1"/>
        <v>2068–2073</v>
      </c>
      <c r="B57" s="100"/>
      <c r="C57" s="100"/>
      <c r="D57" s="265"/>
      <c r="E57" s="265"/>
      <c r="F57" s="265"/>
    </row>
    <row r="58" spans="1:6" x14ac:dyDescent="0.25">
      <c r="A58" s="84" t="str">
        <f t="shared" si="1"/>
        <v>2073–2078</v>
      </c>
      <c r="B58" s="100"/>
      <c r="C58" s="100"/>
      <c r="D58" s="268" t="str">
        <f>"4. Did you receive any lease incentives from the lessor (not already included in the lease measurment) during fiscal year "&amp;$B$8&amp;"? If so, record the amount below:"</f>
        <v>4. Did you receive any lease incentives from the lessor (not already included in the lease measurment) during fiscal year 2022–2023? If so, record the amount below:</v>
      </c>
      <c r="E58" s="269"/>
      <c r="F58" s="269"/>
    </row>
    <row r="59" spans="1:6" x14ac:dyDescent="0.25">
      <c r="A59" s="84" t="str">
        <f t="shared" si="1"/>
        <v>2078–2083</v>
      </c>
      <c r="B59" s="100"/>
      <c r="C59" s="100"/>
      <c r="D59" s="268"/>
      <c r="E59" s="269"/>
      <c r="F59" s="269"/>
    </row>
    <row r="60" spans="1:6" ht="15" customHeight="1" x14ac:dyDescent="0.25">
      <c r="A60" s="84" t="str">
        <f t="shared" si="1"/>
        <v>2083–2088</v>
      </c>
      <c r="B60" s="100"/>
      <c r="C60" s="100"/>
      <c r="D60" s="265"/>
      <c r="E60" s="265"/>
      <c r="F60" s="265"/>
    </row>
    <row r="61" spans="1:6" x14ac:dyDescent="0.25">
      <c r="A61" s="84" t="str">
        <f t="shared" si="1"/>
        <v>2088–2093</v>
      </c>
      <c r="B61" s="100"/>
      <c r="C61" s="100"/>
      <c r="D61" s="1" t="str">
        <f>CONCATENATE("5. Are there any lease commitments known that have yet to commence as of June 30, ",RIGHT(B39,4),"?")</f>
        <v>5. Are there any lease commitments known that have yet to commence as of June 30, 2023?</v>
      </c>
      <c r="E61" s="60"/>
      <c r="F61" s="60"/>
    </row>
    <row r="62" spans="1:6" x14ac:dyDescent="0.25">
      <c r="A62" s="84" t="str">
        <f t="shared" si="1"/>
        <v>2093–2098</v>
      </c>
      <c r="B62" s="100"/>
      <c r="C62" s="100"/>
      <c r="D62" s="265"/>
      <c r="E62" s="265"/>
      <c r="F62" s="265"/>
    </row>
    <row r="63" spans="1:6" x14ac:dyDescent="0.25">
      <c r="A63" s="84" t="str">
        <f t="shared" si="1"/>
        <v>2098–2103</v>
      </c>
      <c r="B63" s="100"/>
      <c r="C63" s="100"/>
      <c r="D63" s="101" t="str">
        <f>"If yes, record the dollar amount of any lease commitments not commenced below for fiscal year "&amp;A44&amp;"."</f>
        <v>If yes, record the dollar amount of any lease commitments not commenced below for fiscal year 2023–2024.</v>
      </c>
      <c r="E63" s="56"/>
      <c r="F63" s="56"/>
    </row>
    <row r="64" spans="1:6" x14ac:dyDescent="0.25">
      <c r="A64" s="84" t="str">
        <f>LEFT(A63,4)+5&amp;"–"&amp;RIGHT(A63,4)+5</f>
        <v>2103–2108</v>
      </c>
      <c r="B64" s="100"/>
      <c r="C64" s="100"/>
      <c r="D64" s="265"/>
      <c r="E64" s="265"/>
      <c r="F64" s="265"/>
    </row>
    <row r="65" spans="1:13" x14ac:dyDescent="0.25">
      <c r="A65" s="84" t="str">
        <f>LEFT(A64,4)+5&amp;"–"&amp;RIGHT(A64,4)+5</f>
        <v>2108–2113</v>
      </c>
      <c r="B65" s="100"/>
      <c r="C65" s="100"/>
    </row>
    <row r="66" spans="1:13" x14ac:dyDescent="0.25">
      <c r="A66" s="84" t="str">
        <f>LEFT(A65,4)+5&amp;"–"&amp;RIGHT(A65,4)+5</f>
        <v>2113–2118</v>
      </c>
      <c r="B66" s="100"/>
      <c r="C66" s="100"/>
    </row>
    <row r="67" spans="1:13" x14ac:dyDescent="0.25">
      <c r="A67" s="84" t="str">
        <f>LEFT(A66,4)+5&amp;"–"&amp;RIGHT(A66,4)+5</f>
        <v>2118–2123</v>
      </c>
      <c r="B67" s="100"/>
      <c r="C67" s="100"/>
    </row>
    <row r="69" spans="1:13" ht="21" x14ac:dyDescent="0.4">
      <c r="A69" s="152" t="s">
        <v>149</v>
      </c>
    </row>
    <row r="70" spans="1:13" ht="15.6" x14ac:dyDescent="0.3">
      <c r="A70" s="12" t="s">
        <v>13</v>
      </c>
      <c r="B70" s="271" t="str">
        <f>B8</f>
        <v>2022–2023</v>
      </c>
      <c r="C70" s="271"/>
    </row>
    <row r="71" spans="1:13" ht="15.6" x14ac:dyDescent="0.3">
      <c r="A71" s="12" t="s">
        <v>210</v>
      </c>
      <c r="B71" s="273">
        <f>B9</f>
        <v>0</v>
      </c>
      <c r="C71" s="273"/>
    </row>
    <row r="72" spans="1:13" ht="15.6" x14ac:dyDescent="0.3">
      <c r="A72" s="12" t="s">
        <v>209</v>
      </c>
      <c r="B72" s="271">
        <f>B10</f>
        <v>0</v>
      </c>
      <c r="C72" s="271"/>
    </row>
    <row r="73" spans="1:13" ht="32.25" customHeight="1" x14ac:dyDescent="0.3">
      <c r="A73" s="270" t="s">
        <v>10</v>
      </c>
      <c r="B73" s="270"/>
      <c r="C73" s="270"/>
      <c r="D73" s="5"/>
      <c r="E73" s="5"/>
      <c r="F73" s="5"/>
      <c r="G73" s="57"/>
      <c r="H73" s="57"/>
      <c r="I73" s="57"/>
      <c r="J73" s="57"/>
      <c r="K73" s="57"/>
      <c r="L73" s="57"/>
      <c r="M73" s="57"/>
    </row>
    <row r="74" spans="1:13" ht="15.6" x14ac:dyDescent="0.3">
      <c r="A74" s="84"/>
      <c r="B74" s="85" t="s">
        <v>11</v>
      </c>
      <c r="C74" s="85" t="s">
        <v>12</v>
      </c>
      <c r="D74" s="272" t="str">
        <f>"All of the below questions are for Fiscal Year "&amp;$B$8&amp;":"</f>
        <v>All of the below questions are for Fiscal Year 2022–2023:</v>
      </c>
      <c r="E74" s="272"/>
      <c r="F74" s="272"/>
    </row>
    <row r="75" spans="1:13" ht="15" customHeight="1" x14ac:dyDescent="0.25">
      <c r="A75" s="84" t="str">
        <f>RIGHT(B70,4)&amp;"–"&amp;RIGHT(B70,4)+1</f>
        <v>2023–2024</v>
      </c>
      <c r="B75" s="100"/>
      <c r="C75" s="100"/>
      <c r="D75" s="268" t="s">
        <v>6</v>
      </c>
      <c r="E75" s="269"/>
      <c r="F75" s="269"/>
    </row>
    <row r="76" spans="1:13" x14ac:dyDescent="0.25">
      <c r="A76" s="84" t="str">
        <f>LEFT(A75,4)+1&amp;"–"&amp;RIGHT(A75,4)+1</f>
        <v>2024–2025</v>
      </c>
      <c r="B76" s="100"/>
      <c r="C76" s="100"/>
      <c r="D76" s="268"/>
      <c r="E76" s="269"/>
      <c r="F76" s="269"/>
    </row>
    <row r="77" spans="1:13" x14ac:dyDescent="0.25">
      <c r="A77" s="84" t="str">
        <f>LEFT(A76,4)+1&amp;"–"&amp;RIGHT(A76,4)+1</f>
        <v>2025–2026</v>
      </c>
      <c r="B77" s="100"/>
      <c r="C77" s="100"/>
      <c r="D77" s="265"/>
      <c r="E77" s="265"/>
      <c r="F77" s="265"/>
    </row>
    <row r="78" spans="1:13" ht="15" customHeight="1" x14ac:dyDescent="0.25">
      <c r="A78" s="84" t="str">
        <f>LEFT(A77,4)+1&amp;"–"&amp;RIGHT(A77,4)+1</f>
        <v>2026–2027</v>
      </c>
      <c r="B78" s="100"/>
      <c r="C78" s="100"/>
      <c r="D78" s="267" t="str">
        <f>"If yes, record the dollar amount of variable payments below for fiscal year "&amp;$B$8&amp;":"</f>
        <v>If yes, record the dollar amount of variable payments below for fiscal year 2022–2023:</v>
      </c>
      <c r="E78" s="267"/>
      <c r="F78" s="267"/>
    </row>
    <row r="79" spans="1:13" x14ac:dyDescent="0.25">
      <c r="A79" s="84" t="str">
        <f>LEFT(A78,4)+1&amp;"–"&amp;RIGHT(A78,4)+1</f>
        <v>2027–2028</v>
      </c>
      <c r="B79" s="100"/>
      <c r="C79" s="100"/>
      <c r="D79" s="265"/>
      <c r="E79" s="265"/>
      <c r="F79" s="265"/>
    </row>
    <row r="80" spans="1:13" ht="15" customHeight="1" x14ac:dyDescent="0.25">
      <c r="A80" s="84" t="str">
        <f>LEFT(A79,4)+1&amp;"–"&amp;RIGHT(A79,4)+5</f>
        <v>2028–2033</v>
      </c>
      <c r="B80" s="100"/>
      <c r="C80" s="100"/>
      <c r="D80" s="268" t="s">
        <v>8</v>
      </c>
      <c r="E80" s="269"/>
      <c r="F80" s="269"/>
    </row>
    <row r="81" spans="1:6" x14ac:dyDescent="0.25">
      <c r="A81" s="84" t="str">
        <f t="shared" ref="A81:A94" si="2">LEFT(A80,4)+5&amp;"–"&amp;RIGHT(A80,4)+5</f>
        <v>2033–2038</v>
      </c>
      <c r="B81" s="100"/>
      <c r="C81" s="100"/>
      <c r="D81" s="268"/>
      <c r="E81" s="269"/>
      <c r="F81" s="269"/>
    </row>
    <row r="82" spans="1:6" x14ac:dyDescent="0.25">
      <c r="A82" s="84" t="str">
        <f t="shared" si="2"/>
        <v>2038–2043</v>
      </c>
      <c r="B82" s="100"/>
      <c r="C82" s="100"/>
      <c r="D82" s="265"/>
      <c r="E82" s="265"/>
      <c r="F82" s="265"/>
    </row>
    <row r="83" spans="1:6" ht="15" customHeight="1" x14ac:dyDescent="0.25">
      <c r="A83" s="84" t="str">
        <f t="shared" si="2"/>
        <v>2043–2048</v>
      </c>
      <c r="B83" s="100"/>
      <c r="C83" s="100"/>
      <c r="D83" s="266" t="str">
        <f>"If yes, record the dollar amount of any payments made for residual value guarantees below for fiscal year "&amp;$B$8&amp;":"</f>
        <v>If yes, record the dollar amount of any payments made for residual value guarantees below for fiscal year 2022–2023:</v>
      </c>
      <c r="E83" s="267"/>
      <c r="F83" s="267"/>
    </row>
    <row r="84" spans="1:6" x14ac:dyDescent="0.25">
      <c r="A84" s="84" t="str">
        <f t="shared" si="2"/>
        <v>2048–2053</v>
      </c>
      <c r="B84" s="100"/>
      <c r="C84" s="100"/>
      <c r="D84" s="266"/>
      <c r="E84" s="267"/>
      <c r="F84" s="267"/>
    </row>
    <row r="85" spans="1:6" x14ac:dyDescent="0.25">
      <c r="A85" s="84" t="str">
        <f t="shared" si="2"/>
        <v>2053–2058</v>
      </c>
      <c r="B85" s="100"/>
      <c r="C85" s="100"/>
      <c r="D85" s="265"/>
      <c r="E85" s="265"/>
      <c r="F85" s="265"/>
    </row>
    <row r="86" spans="1:6" ht="15" customHeight="1" x14ac:dyDescent="0.25">
      <c r="A86" s="84" t="str">
        <f t="shared" si="2"/>
        <v>2058–2063</v>
      </c>
      <c r="B86" s="100"/>
      <c r="C86" s="100"/>
      <c r="D86" s="266" t="str">
        <f>"3. Record the dollar amount of any other payments for this lease, such as termination penalties, not previously recorded in the payment schedule for fiscal year "&amp;$B$8&amp;":"</f>
        <v>3. Record the dollar amount of any other payments for this lease, such as termination penalties, not previously recorded in the payment schedule for fiscal year 2022–2023:</v>
      </c>
      <c r="E86" s="267"/>
      <c r="F86" s="267"/>
    </row>
    <row r="87" spans="1:6" x14ac:dyDescent="0.25">
      <c r="A87" s="84" t="str">
        <f t="shared" si="2"/>
        <v>2063–2068</v>
      </c>
      <c r="B87" s="100"/>
      <c r="C87" s="100"/>
      <c r="D87" s="266"/>
      <c r="E87" s="267"/>
      <c r="F87" s="267"/>
    </row>
    <row r="88" spans="1:6" x14ac:dyDescent="0.25">
      <c r="A88" s="84" t="str">
        <f t="shared" si="2"/>
        <v>2068–2073</v>
      </c>
      <c r="B88" s="100"/>
      <c r="C88" s="100"/>
      <c r="D88" s="265"/>
      <c r="E88" s="265"/>
      <c r="F88" s="265"/>
    </row>
    <row r="89" spans="1:6" x14ac:dyDescent="0.25">
      <c r="A89" s="84" t="str">
        <f t="shared" si="2"/>
        <v>2073–2078</v>
      </c>
      <c r="B89" s="100"/>
      <c r="C89" s="100"/>
      <c r="D89" s="268" t="str">
        <f>"4. Did you receive any lease incentives from the lessor (not already included in the lease measurment) during fiscal year "&amp;$B$8&amp;"? If so, record the amount below:"</f>
        <v>4. Did you receive any lease incentives from the lessor (not already included in the lease measurment) during fiscal year 2022–2023? If so, record the amount below:</v>
      </c>
      <c r="E89" s="269"/>
      <c r="F89" s="269"/>
    </row>
    <row r="90" spans="1:6" x14ac:dyDescent="0.25">
      <c r="A90" s="84" t="str">
        <f t="shared" si="2"/>
        <v>2078–2083</v>
      </c>
      <c r="B90" s="100"/>
      <c r="C90" s="100"/>
      <c r="D90" s="268"/>
      <c r="E90" s="269"/>
      <c r="F90" s="269"/>
    </row>
    <row r="91" spans="1:6" ht="15" customHeight="1" x14ac:dyDescent="0.25">
      <c r="A91" s="84" t="str">
        <f t="shared" si="2"/>
        <v>2083–2088</v>
      </c>
      <c r="B91" s="100"/>
      <c r="C91" s="100"/>
      <c r="D91" s="265"/>
      <c r="E91" s="265"/>
      <c r="F91" s="265"/>
    </row>
    <row r="92" spans="1:6" x14ac:dyDescent="0.25">
      <c r="A92" s="84" t="str">
        <f t="shared" si="2"/>
        <v>2088–2093</v>
      </c>
      <c r="B92" s="100"/>
      <c r="C92" s="100"/>
      <c r="D92" s="1" t="str">
        <f>CONCATENATE("5. Are there any lease commitments known that have yet to commence as of June 30, ",RIGHT(B70,4),"?")</f>
        <v>5. Are there any lease commitments known that have yet to commence as of June 30, 2023?</v>
      </c>
      <c r="E92" s="60"/>
      <c r="F92" s="60"/>
    </row>
    <row r="93" spans="1:6" x14ac:dyDescent="0.25">
      <c r="A93" s="84" t="str">
        <f t="shared" si="2"/>
        <v>2093–2098</v>
      </c>
      <c r="B93" s="100"/>
      <c r="C93" s="100"/>
      <c r="D93" s="265"/>
      <c r="E93" s="265"/>
      <c r="F93" s="265"/>
    </row>
    <row r="94" spans="1:6" x14ac:dyDescent="0.25">
      <c r="A94" s="84" t="str">
        <f t="shared" si="2"/>
        <v>2098–2103</v>
      </c>
      <c r="B94" s="100"/>
      <c r="C94" s="100"/>
      <c r="D94" s="101" t="str">
        <f>"If yes, record the dollar amount of any lease commitments not commenced below for fiscal year "&amp;A75&amp;"."</f>
        <v>If yes, record the dollar amount of any lease commitments not commenced below for fiscal year 2023–2024.</v>
      </c>
      <c r="E94" s="56"/>
      <c r="F94" s="56"/>
    </row>
    <row r="95" spans="1:6" x14ac:dyDescent="0.25">
      <c r="A95" s="84" t="str">
        <f>LEFT(A94,4)+5&amp;"–"&amp;RIGHT(A94,4)+5</f>
        <v>2103–2108</v>
      </c>
      <c r="B95" s="100"/>
      <c r="C95" s="100"/>
      <c r="D95" s="265"/>
      <c r="E95" s="265"/>
      <c r="F95" s="265"/>
    </row>
    <row r="96" spans="1:6" x14ac:dyDescent="0.25">
      <c r="A96" s="84" t="str">
        <f>LEFT(A95,4)+5&amp;"–"&amp;RIGHT(A95,4)+5</f>
        <v>2108–2113</v>
      </c>
      <c r="B96" s="100"/>
      <c r="C96" s="100"/>
    </row>
    <row r="97" spans="1:3" x14ac:dyDescent="0.25">
      <c r="A97" s="84" t="str">
        <f>LEFT(A96,4)+5&amp;"–"&amp;RIGHT(A96,4)+5</f>
        <v>2113–2118</v>
      </c>
      <c r="B97" s="100"/>
      <c r="C97" s="100"/>
    </row>
    <row r="98" spans="1:3" x14ac:dyDescent="0.25">
      <c r="A98" s="84" t="str">
        <f>LEFT(A97,4)+5&amp;"–"&amp;RIGHT(A97,4)+5</f>
        <v>2118–2123</v>
      </c>
      <c r="B98" s="100"/>
      <c r="C98" s="100"/>
    </row>
  </sheetData>
  <sheetProtection algorithmName="SHA-512" hashValue="Iam6IfkMIwkvyDBodQsShDEWNu5opI/BAa0NlP8rawwfhgL5cmb5UourcNV/ZyzoDhW4kpHwxN+VRs+rFLbEfQ==" saltValue="pxpvSIALhwINML4o4wUvhQ==" spinCount="100000" sheet="1" objects="1" scenarios="1"/>
  <mergeCells count="62">
    <mergeCell ref="B39:C39"/>
    <mergeCell ref="D29:F29"/>
    <mergeCell ref="A3:C3"/>
    <mergeCell ref="D17:F17"/>
    <mergeCell ref="A5:C5"/>
    <mergeCell ref="A4:C4"/>
    <mergeCell ref="D20:F20"/>
    <mergeCell ref="D23:F23"/>
    <mergeCell ref="D15:F15"/>
    <mergeCell ref="D16:F16"/>
    <mergeCell ref="D13:F14"/>
    <mergeCell ref="D18:F19"/>
    <mergeCell ref="D21:F22"/>
    <mergeCell ref="D24:F25"/>
    <mergeCell ref="D26:F26"/>
    <mergeCell ref="D27:F28"/>
    <mergeCell ref="A2:F2"/>
    <mergeCell ref="A1:F1"/>
    <mergeCell ref="B8:C8"/>
    <mergeCell ref="D12:F12"/>
    <mergeCell ref="B9:C9"/>
    <mergeCell ref="B10:C10"/>
    <mergeCell ref="A11:C11"/>
    <mergeCell ref="B40:C40"/>
    <mergeCell ref="B41:C41"/>
    <mergeCell ref="D46:F46"/>
    <mergeCell ref="A42:C42"/>
    <mergeCell ref="D43:F43"/>
    <mergeCell ref="D44:F45"/>
    <mergeCell ref="D58:F59"/>
    <mergeCell ref="A73:C73"/>
    <mergeCell ref="D78:F78"/>
    <mergeCell ref="D79:F79"/>
    <mergeCell ref="D82:F82"/>
    <mergeCell ref="B70:C70"/>
    <mergeCell ref="D74:F74"/>
    <mergeCell ref="B71:C71"/>
    <mergeCell ref="B72:C72"/>
    <mergeCell ref="D77:F77"/>
    <mergeCell ref="D75:F76"/>
    <mergeCell ref="D80:F81"/>
    <mergeCell ref="D47:F47"/>
    <mergeCell ref="D48:F48"/>
    <mergeCell ref="D51:F51"/>
    <mergeCell ref="D49:F50"/>
    <mergeCell ref="D52:F53"/>
    <mergeCell ref="D93:F93"/>
    <mergeCell ref="D95:F95"/>
    <mergeCell ref="D55:F56"/>
    <mergeCell ref="D57:F57"/>
    <mergeCell ref="D31:F31"/>
    <mergeCell ref="D33:F33"/>
    <mergeCell ref="D91:F91"/>
    <mergeCell ref="D86:F87"/>
    <mergeCell ref="D85:F85"/>
    <mergeCell ref="D88:F88"/>
    <mergeCell ref="D89:F90"/>
    <mergeCell ref="D62:F62"/>
    <mergeCell ref="D64:F64"/>
    <mergeCell ref="D83:F84"/>
    <mergeCell ref="D60:F60"/>
    <mergeCell ref="D54:F54"/>
  </mergeCells>
  <dataValidations count="1">
    <dataValidation type="whole" operator="greaterThanOrEqual" allowBlank="1" showErrorMessage="1" errorTitle="Whole Number Only" error="Enter amounts as whole numbers only." sqref="B13:C36 B44:C67 B75:C98" xr:uid="{00000000-0002-0000-0400-000000000000}">
      <formula1>0</formula1>
    </dataValidation>
  </dataValidations>
  <pageMargins left="0.7" right="0.7" top="0.75" bottom="0.75" header="0.3" footer="0.3"/>
  <pageSetup scale="69" fitToHeight="0" orientation="portrait" r:id="rId1"/>
  <headerFooter>
    <oddHeader xml:space="preserve">&amp;C&amp;"arial,Bold"&amp;14GASB 87
Lessee Department Note Disclosure Form
</oddHeader>
    <oddFooter>&amp;L&amp;"arial,Regular"&amp;12State Controller's Office&amp;C&amp;"arial,Regular"&amp;12Department Note Disclosures
Org Code 2760 (Example)&amp;R&amp;"arial,Regular"&amp;12Page &amp;P of &amp;N</oddFooter>
  </headerFooter>
  <rowBreaks count="1" manualBreakCount="1">
    <brk id="37" max="2" man="1"/>
  </rowBreaks>
  <ignoredErrors>
    <ignoredError sqref="A76:A84"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'Drop Down Menus'!$A$1:$A$101</xm:f>
          </x14:formula1>
          <xm:sqref>B8:C8</xm:sqref>
        </x14:dataValidation>
        <x14:dataValidation type="list" allowBlank="1" showInputMessage="1" showErrorMessage="1" xr:uid="{00000000-0002-0000-0400-000002000000}">
          <x14:formula1>
            <xm:f>'Drop Down Menus'!$D$1:$D$2</xm:f>
          </x14:formula1>
          <xm:sqref>D15:F15 D20:F20 D31 D46:F46 D29 D51:F51 D62 D60 D77:F77 D82:F82 D93 D91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B1:Q20"/>
  <sheetViews>
    <sheetView zoomScale="90" zoomScaleNormal="90" workbookViewId="0"/>
  </sheetViews>
  <sheetFormatPr defaultColWidth="9.109375" defaultRowHeight="18" x14ac:dyDescent="0.35"/>
  <cols>
    <col min="1" max="1" width="9.109375" style="63"/>
    <col min="2" max="3" width="3.6640625" style="63" customWidth="1"/>
    <col min="4" max="4" width="35.6640625" style="63" customWidth="1"/>
    <col min="5" max="5" width="3.6640625" style="63" customWidth="1"/>
    <col min="6" max="6" width="16.88671875" style="64" customWidth="1"/>
    <col min="7" max="7" width="3.6640625" style="63" customWidth="1"/>
    <col min="8" max="8" width="16.88671875" style="64" customWidth="1"/>
    <col min="9" max="9" width="3.6640625" style="63" customWidth="1"/>
    <col min="10" max="10" width="16.88671875" style="64" customWidth="1"/>
    <col min="11" max="11" width="3.6640625" style="63" customWidth="1"/>
    <col min="12" max="12" width="16.88671875" style="64" customWidth="1"/>
    <col min="13" max="13" width="3.6640625" style="63" customWidth="1"/>
    <col min="14" max="14" width="16.88671875" style="64" customWidth="1"/>
    <col min="15" max="15" width="3.6640625" style="63" customWidth="1"/>
    <col min="16" max="16" width="17.6640625" style="64" bestFit="1" customWidth="1"/>
    <col min="17" max="17" width="3.6640625" style="63" customWidth="1"/>
    <col min="18" max="16384" width="9.109375" style="63"/>
  </cols>
  <sheetData>
    <row r="1" spans="2:17" ht="18.600000000000001" thickBot="1" x14ac:dyDescent="0.4"/>
    <row r="2" spans="2:17" x14ac:dyDescent="0.35">
      <c r="B2" s="65"/>
      <c r="C2" s="66"/>
      <c r="D2" s="66"/>
      <c r="E2" s="66"/>
      <c r="F2" s="67"/>
      <c r="G2" s="66"/>
      <c r="H2" s="67"/>
      <c r="I2" s="66"/>
      <c r="J2" s="67"/>
      <c r="K2" s="66"/>
      <c r="L2" s="67"/>
      <c r="M2" s="66"/>
      <c r="N2" s="67"/>
      <c r="O2" s="66"/>
      <c r="P2" s="67"/>
      <c r="Q2" s="68"/>
    </row>
    <row r="3" spans="2:17" ht="20.399999999999999" x14ac:dyDescent="0.35">
      <c r="B3" s="69"/>
      <c r="D3" s="3"/>
      <c r="E3" s="3"/>
      <c r="F3" s="3"/>
      <c r="G3" s="3"/>
      <c r="H3" s="3"/>
      <c r="I3" s="3"/>
      <c r="J3" s="70" t="s">
        <v>14</v>
      </c>
      <c r="K3" s="3"/>
      <c r="L3" s="3"/>
      <c r="M3" s="3"/>
      <c r="N3" s="3"/>
      <c r="O3" s="3"/>
      <c r="P3" s="3"/>
      <c r="Q3" s="71"/>
    </row>
    <row r="4" spans="2:17" ht="20.399999999999999" x14ac:dyDescent="0.35">
      <c r="B4" s="69"/>
      <c r="D4" s="3"/>
      <c r="E4" s="3"/>
      <c r="F4" s="3"/>
      <c r="G4" s="3"/>
      <c r="H4" s="3"/>
      <c r="I4" s="3"/>
      <c r="J4" s="70" t="str">
        <f>CONCATENATE("FY ",'LS-Fund #### Journal Entries'!F3)</f>
        <v>FY 2022–2023</v>
      </c>
      <c r="K4" s="3"/>
      <c r="L4" s="3"/>
      <c r="M4" s="3"/>
      <c r="N4" s="3"/>
      <c r="O4" s="3"/>
      <c r="P4" s="3"/>
      <c r="Q4" s="71"/>
    </row>
    <row r="5" spans="2:17" ht="20.399999999999999" x14ac:dyDescent="0.35">
      <c r="B5" s="69"/>
      <c r="D5" s="3"/>
      <c r="E5" s="3"/>
      <c r="F5" s="3"/>
      <c r="G5" s="3"/>
      <c r="H5" s="3"/>
      <c r="I5" s="3"/>
      <c r="J5" s="102" t="str">
        <f>CONCATENATE("Business Unit ",'LS-Department Note Disclosure'!B9," - ",'LS-Department Note Disclosure'!B10)</f>
        <v xml:space="preserve">Business Unit  - </v>
      </c>
      <c r="K5" s="3"/>
      <c r="L5" s="3"/>
      <c r="M5" s="3"/>
      <c r="N5" s="3"/>
      <c r="O5" s="3"/>
      <c r="P5" s="3"/>
      <c r="Q5" s="71"/>
    </row>
    <row r="6" spans="2:17" x14ac:dyDescent="0.35">
      <c r="B6" s="69"/>
      <c r="Q6" s="71"/>
    </row>
    <row r="7" spans="2:17" ht="36.6" thickBot="1" x14ac:dyDescent="0.4">
      <c r="B7" s="69"/>
      <c r="F7" s="72" t="str">
        <f>CONCATENATE("Balance          July 1, ",MID(J4,4,4))</f>
        <v>Balance          July 1, 2022</v>
      </c>
      <c r="G7" s="73"/>
      <c r="H7" s="74" t="s">
        <v>15</v>
      </c>
      <c r="I7" s="73"/>
      <c r="J7" s="74" t="s">
        <v>16</v>
      </c>
      <c r="K7" s="73"/>
      <c r="L7" s="72" t="str">
        <f>CONCATENATE("Balance        June 30, ",RIGHT(J4,4))</f>
        <v>Balance        June 30, 2023</v>
      </c>
      <c r="M7" s="73"/>
      <c r="N7" s="72" t="s">
        <v>17</v>
      </c>
      <c r="O7" s="73"/>
      <c r="P7" s="72" t="s">
        <v>18</v>
      </c>
      <c r="Q7" s="71"/>
    </row>
    <row r="8" spans="2:17" x14ac:dyDescent="0.35">
      <c r="B8" s="69"/>
      <c r="F8" s="226" t="s">
        <v>1686</v>
      </c>
      <c r="G8" s="73"/>
      <c r="H8" s="227" t="s">
        <v>1869</v>
      </c>
      <c r="I8" s="73"/>
      <c r="J8" s="227" t="s">
        <v>1870</v>
      </c>
      <c r="K8" s="73"/>
      <c r="L8" s="227"/>
      <c r="M8" s="73"/>
      <c r="N8" s="227" t="s">
        <v>1687</v>
      </c>
      <c r="O8" s="73"/>
      <c r="P8" s="225"/>
      <c r="Q8" s="71"/>
    </row>
    <row r="9" spans="2:17" x14ac:dyDescent="0.35">
      <c r="B9" s="69"/>
      <c r="C9" s="73" t="s">
        <v>19</v>
      </c>
      <c r="Q9" s="71"/>
    </row>
    <row r="10" spans="2:17" ht="18.600000000000001" thickBot="1" x14ac:dyDescent="0.4">
      <c r="B10" s="69"/>
      <c r="D10" s="63" t="s">
        <v>20</v>
      </c>
      <c r="F10" s="107"/>
      <c r="G10" s="103"/>
      <c r="H10" s="107"/>
      <c r="I10" s="103"/>
      <c r="J10" s="107"/>
      <c r="K10" s="103"/>
      <c r="L10" s="109">
        <f>SUM(F10+H10-J10)</f>
        <v>0</v>
      </c>
      <c r="M10" s="103"/>
      <c r="N10" s="107"/>
      <c r="O10" s="103"/>
      <c r="P10" s="109">
        <f>L10-N10</f>
        <v>0</v>
      </c>
      <c r="Q10" s="71"/>
    </row>
    <row r="11" spans="2:17" ht="19.2" thickTop="1" thickBot="1" x14ac:dyDescent="0.4">
      <c r="B11" s="69"/>
      <c r="C11" s="73" t="s">
        <v>22</v>
      </c>
      <c r="F11" s="108">
        <f>SUM(F10:F10)</f>
        <v>0</v>
      </c>
      <c r="G11" s="103"/>
      <c r="H11" s="108">
        <f>SUM(H10:H10)</f>
        <v>0</v>
      </c>
      <c r="I11" s="103"/>
      <c r="J11" s="108">
        <f>SUM(J10:J10)</f>
        <v>0</v>
      </c>
      <c r="K11" s="103"/>
      <c r="L11" s="108">
        <f>SUM(L10:L10)</f>
        <v>0</v>
      </c>
      <c r="M11" s="103"/>
      <c r="N11" s="108">
        <f>SUM(N10:N10)</f>
        <v>0</v>
      </c>
      <c r="O11" s="103"/>
      <c r="P11" s="108">
        <f>SUM(P10:P10)</f>
        <v>0</v>
      </c>
      <c r="Q11" s="71"/>
    </row>
    <row r="12" spans="2:17" ht="18.600000000000001" thickTop="1" x14ac:dyDescent="0.35">
      <c r="B12" s="69"/>
      <c r="F12" s="103"/>
      <c r="G12" s="105"/>
      <c r="H12" s="103"/>
      <c r="I12" s="103"/>
      <c r="J12" s="103"/>
      <c r="K12" s="103"/>
      <c r="L12" s="103"/>
      <c r="M12" s="103"/>
      <c r="N12" s="103"/>
      <c r="O12" s="103"/>
      <c r="P12" s="103"/>
      <c r="Q12" s="71"/>
    </row>
    <row r="13" spans="2:17" x14ac:dyDescent="0.35">
      <c r="B13" s="69"/>
      <c r="C13" s="73" t="s">
        <v>144</v>
      </c>
      <c r="F13" s="103"/>
      <c r="G13" s="103"/>
      <c r="H13" s="103"/>
      <c r="I13" s="103"/>
      <c r="J13" s="103"/>
      <c r="K13" s="103"/>
      <c r="L13" s="103"/>
      <c r="M13" s="103"/>
      <c r="N13" s="103"/>
      <c r="O13" s="103"/>
      <c r="P13" s="103"/>
      <c r="Q13" s="71"/>
    </row>
    <row r="14" spans="2:17" ht="18.600000000000001" thickBot="1" x14ac:dyDescent="0.4">
      <c r="B14" s="69"/>
      <c r="D14" s="63" t="s">
        <v>20</v>
      </c>
      <c r="F14" s="107"/>
      <c r="G14" s="103"/>
      <c r="H14" s="107"/>
      <c r="I14" s="103"/>
      <c r="J14" s="107"/>
      <c r="K14" s="103"/>
      <c r="L14" s="109">
        <f>SUM(F14+H14-J14)</f>
        <v>0</v>
      </c>
      <c r="M14" s="103"/>
      <c r="N14" s="107"/>
      <c r="O14" s="103"/>
      <c r="P14" s="109">
        <f>L14-N14</f>
        <v>0</v>
      </c>
      <c r="Q14" s="71"/>
    </row>
    <row r="15" spans="2:17" ht="19.2" thickTop="1" thickBot="1" x14ac:dyDescent="0.4">
      <c r="B15" s="69"/>
      <c r="C15" s="73" t="s">
        <v>145</v>
      </c>
      <c r="F15" s="108">
        <f>SUM(F14:F14)</f>
        <v>0</v>
      </c>
      <c r="G15" s="103"/>
      <c r="H15" s="108">
        <f>SUM(H14:H14)</f>
        <v>0</v>
      </c>
      <c r="I15" s="103"/>
      <c r="J15" s="108">
        <f>SUM(J14:J14)</f>
        <v>0</v>
      </c>
      <c r="K15" s="103"/>
      <c r="L15" s="108">
        <f>SUM(L14:L14)</f>
        <v>0</v>
      </c>
      <c r="M15" s="103"/>
      <c r="N15" s="108">
        <f>SUM(N14:N14)</f>
        <v>0</v>
      </c>
      <c r="O15" s="103"/>
      <c r="P15" s="108">
        <f>SUM(P14:P14)</f>
        <v>0</v>
      </c>
      <c r="Q15" s="71"/>
    </row>
    <row r="16" spans="2:17" ht="18.600000000000001" thickTop="1" x14ac:dyDescent="0.35">
      <c r="B16" s="69"/>
      <c r="C16" s="73"/>
      <c r="F16" s="106"/>
      <c r="G16" s="103"/>
      <c r="H16" s="106"/>
      <c r="I16" s="103"/>
      <c r="J16" s="106"/>
      <c r="K16" s="103"/>
      <c r="L16" s="106"/>
      <c r="M16" s="103"/>
      <c r="N16" s="106"/>
      <c r="O16" s="103"/>
      <c r="P16" s="106"/>
      <c r="Q16" s="71"/>
    </row>
    <row r="17" spans="2:17" x14ac:dyDescent="0.35">
      <c r="B17" s="69"/>
      <c r="C17" s="73" t="s">
        <v>146</v>
      </c>
      <c r="F17" s="103"/>
      <c r="G17" s="103"/>
      <c r="H17" s="103"/>
      <c r="I17" s="103"/>
      <c r="J17" s="103"/>
      <c r="K17" s="103"/>
      <c r="L17" s="103"/>
      <c r="M17" s="103"/>
      <c r="N17" s="103"/>
      <c r="O17" s="103"/>
      <c r="P17" s="103"/>
      <c r="Q17" s="71"/>
    </row>
    <row r="18" spans="2:17" ht="18.600000000000001" thickBot="1" x14ac:dyDescent="0.4">
      <c r="B18" s="69"/>
      <c r="D18" s="63" t="s">
        <v>20</v>
      </c>
      <c r="F18" s="107"/>
      <c r="G18" s="103"/>
      <c r="H18" s="107"/>
      <c r="I18" s="103"/>
      <c r="J18" s="107"/>
      <c r="K18" s="103"/>
      <c r="L18" s="109">
        <f>SUM(F18+H18-J18)</f>
        <v>0</v>
      </c>
      <c r="M18" s="103"/>
      <c r="N18" s="107"/>
      <c r="O18" s="103"/>
      <c r="P18" s="109">
        <f>L18-N18</f>
        <v>0</v>
      </c>
      <c r="Q18" s="71"/>
    </row>
    <row r="19" spans="2:17" ht="19.2" thickTop="1" thickBot="1" x14ac:dyDescent="0.4">
      <c r="B19" s="69"/>
      <c r="C19" s="73" t="s">
        <v>147</v>
      </c>
      <c r="F19" s="108">
        <f>SUM(F18:F18)</f>
        <v>0</v>
      </c>
      <c r="G19" s="103"/>
      <c r="H19" s="108">
        <f>SUM(H18:H18)</f>
        <v>0</v>
      </c>
      <c r="I19" s="103"/>
      <c r="J19" s="108">
        <f>SUM(J18:J18)</f>
        <v>0</v>
      </c>
      <c r="K19" s="103"/>
      <c r="L19" s="108">
        <f>SUM(L18:L18)</f>
        <v>0</v>
      </c>
      <c r="M19" s="103"/>
      <c r="N19" s="108">
        <f>SUM(N18:N18)</f>
        <v>0</v>
      </c>
      <c r="O19" s="103"/>
      <c r="P19" s="108">
        <f>SUM(P18:P18)</f>
        <v>0</v>
      </c>
      <c r="Q19" s="71"/>
    </row>
    <row r="20" spans="2:17" ht="19.2" thickTop="1" thickBot="1" x14ac:dyDescent="0.4">
      <c r="B20" s="76"/>
      <c r="C20" s="77"/>
      <c r="D20" s="77"/>
      <c r="E20" s="77"/>
      <c r="F20" s="78"/>
      <c r="G20" s="77"/>
      <c r="H20" s="78"/>
      <c r="I20" s="77"/>
      <c r="J20" s="78"/>
      <c r="K20" s="77"/>
      <c r="L20" s="78"/>
      <c r="M20" s="77"/>
      <c r="N20" s="78"/>
      <c r="O20" s="77"/>
      <c r="P20" s="78"/>
      <c r="Q20" s="79"/>
    </row>
  </sheetData>
  <sheetProtection algorithmName="SHA-512" hashValue="okT/glXP2DbYyzyFpk2khSUXUzrFOhI5wcjb+dk3c6KijLlLrmpfoo96x0drtNWtwuOSd0WZRhoJ73XNhfXnng==" saltValue="mG0OOR66G6coFL3AVGpkPg==" spinCount="100000" sheet="1" objects="1" scenarios="1"/>
  <dataValidations count="1">
    <dataValidation type="whole" operator="greaterThanOrEqual" allowBlank="1" showErrorMessage="1" errorTitle="Invalid Entry" error="Do not enter any negative values._x000a_Only enter whole numbers." sqref="F10 H10 J10 N10 F14 H14 J14 N14 F18 H18 J18 N18" xr:uid="{00000000-0002-0000-0500-000000000000}">
      <formula1>0</formula1>
    </dataValidation>
  </dataValidations>
  <pageMargins left="0.7" right="0.7" top="0.75" bottom="0.75" header="0.3" footer="0.3"/>
  <pageSetup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S577"/>
  <sheetViews>
    <sheetView showGridLines="0" zoomScaleNormal="100" workbookViewId="0">
      <selection activeCell="B16" sqref="B16"/>
    </sheetView>
  </sheetViews>
  <sheetFormatPr defaultColWidth="0" defaultRowHeight="14.4" zeroHeight="1" x14ac:dyDescent="0.3"/>
  <cols>
    <col min="1" max="1" width="2.88671875" style="120" customWidth="1"/>
    <col min="2" max="2" width="13.88671875" style="120" customWidth="1"/>
    <col min="3" max="3" width="2.88671875" style="142" customWidth="1"/>
    <col min="4" max="4" width="13.88671875" style="120" customWidth="1"/>
    <col min="5" max="5" width="2.88671875" style="142" customWidth="1"/>
    <col min="6" max="6" width="13.88671875" style="120" customWidth="1"/>
    <col min="7" max="7" width="2.88671875" style="120" customWidth="1"/>
    <col min="8" max="8" width="13.88671875" style="120" customWidth="1"/>
    <col min="9" max="9" width="2.88671875" style="120" customWidth="1"/>
    <col min="10" max="10" width="13.88671875" style="120" customWidth="1"/>
    <col min="11" max="11" width="2.88671875" style="142" customWidth="1"/>
    <col min="12" max="12" width="19.109375" style="120" customWidth="1"/>
    <col min="13" max="13" width="2.88671875" style="142" customWidth="1"/>
    <col min="14" max="14" width="25.88671875" style="120" customWidth="1"/>
    <col min="15" max="15" width="2.88671875" style="120" customWidth="1"/>
    <col min="16" max="16" width="13.88671875" style="120" customWidth="1"/>
    <col min="17" max="17" width="2.88671875" style="120" customWidth="1"/>
    <col min="18" max="19" width="0" style="120" hidden="1" customWidth="1"/>
    <col min="20" max="16384" width="9.109375" style="120" hidden="1"/>
  </cols>
  <sheetData>
    <row r="1" spans="1:17" s="115" customFormat="1" ht="15.6" x14ac:dyDescent="0.3">
      <c r="A1" s="110" t="s">
        <v>163</v>
      </c>
      <c r="B1" s="111"/>
      <c r="C1" s="112"/>
      <c r="D1" s="111"/>
      <c r="E1" s="112"/>
      <c r="F1" s="113"/>
      <c r="G1" s="113"/>
      <c r="H1" s="113"/>
      <c r="I1" s="113"/>
      <c r="J1" s="113"/>
      <c r="K1" s="114"/>
      <c r="L1" s="113"/>
      <c r="M1" s="114"/>
      <c r="N1" s="111"/>
      <c r="O1" s="111"/>
      <c r="P1" s="111"/>
      <c r="Q1" s="111"/>
    </row>
    <row r="2" spans="1:17" s="115" customFormat="1" ht="15.6" x14ac:dyDescent="0.3">
      <c r="A2" s="110" t="s">
        <v>151</v>
      </c>
      <c r="B2" s="111"/>
      <c r="C2" s="112"/>
      <c r="D2" s="111"/>
      <c r="E2" s="112"/>
      <c r="F2" s="111"/>
      <c r="G2" s="111"/>
      <c r="H2" s="111"/>
      <c r="I2" s="111"/>
      <c r="J2" s="111"/>
      <c r="K2" s="112"/>
      <c r="L2" s="111"/>
      <c r="M2" s="112"/>
      <c r="N2" s="111"/>
      <c r="O2" s="111"/>
      <c r="P2" s="111"/>
      <c r="Q2" s="111"/>
    </row>
    <row r="3" spans="1:17" s="115" customFormat="1" ht="15.6" x14ac:dyDescent="0.3">
      <c r="C3" s="116"/>
      <c r="E3" s="116"/>
      <c r="K3" s="116"/>
      <c r="M3" s="116"/>
    </row>
    <row r="4" spans="1:17" x14ac:dyDescent="0.3">
      <c r="A4" s="117" t="s">
        <v>152</v>
      </c>
      <c r="B4" s="118"/>
      <c r="C4" s="119"/>
      <c r="D4" s="118"/>
      <c r="E4" s="119"/>
      <c r="F4" s="118"/>
      <c r="G4" s="118"/>
      <c r="H4" s="118"/>
      <c r="I4" s="118"/>
      <c r="J4" s="118"/>
      <c r="K4" s="119"/>
      <c r="L4" s="118"/>
      <c r="M4" s="119"/>
      <c r="N4" s="118"/>
      <c r="O4" s="118"/>
      <c r="P4" s="118"/>
      <c r="Q4" s="118"/>
    </row>
    <row r="5" spans="1:17" ht="15" customHeight="1" x14ac:dyDescent="0.3">
      <c r="A5" s="281" t="s">
        <v>164</v>
      </c>
      <c r="B5" s="281"/>
      <c r="C5" s="281"/>
      <c r="D5" s="281"/>
      <c r="E5" s="281"/>
      <c r="F5" s="281"/>
      <c r="G5" s="281"/>
      <c r="H5" s="281"/>
      <c r="I5" s="281"/>
      <c r="J5" s="281"/>
      <c r="K5" s="281"/>
      <c r="L5" s="281"/>
      <c r="M5" s="281"/>
      <c r="N5" s="281"/>
      <c r="O5" s="281"/>
      <c r="P5" s="281"/>
      <c r="Q5" s="281"/>
    </row>
    <row r="6" spans="1:17" ht="15" customHeight="1" x14ac:dyDescent="0.3">
      <c r="A6" s="281"/>
      <c r="B6" s="281"/>
      <c r="C6" s="281"/>
      <c r="D6" s="281"/>
      <c r="E6" s="281"/>
      <c r="F6" s="281"/>
      <c r="G6" s="281"/>
      <c r="H6" s="281"/>
      <c r="I6" s="281"/>
      <c r="J6" s="281"/>
      <c r="K6" s="281"/>
      <c r="L6" s="281"/>
      <c r="M6" s="281"/>
      <c r="N6" s="281"/>
      <c r="O6" s="281"/>
      <c r="P6" s="281"/>
      <c r="Q6" s="281"/>
    </row>
    <row r="7" spans="1:17" x14ac:dyDescent="0.3">
      <c r="A7" s="281"/>
      <c r="B7" s="281"/>
      <c r="C7" s="281"/>
      <c r="D7" s="281"/>
      <c r="E7" s="281"/>
      <c r="F7" s="281"/>
      <c r="G7" s="281"/>
      <c r="H7" s="281"/>
      <c r="I7" s="281"/>
      <c r="J7" s="281"/>
      <c r="K7" s="281"/>
      <c r="L7" s="281"/>
      <c r="M7" s="281"/>
      <c r="N7" s="281"/>
      <c r="O7" s="281"/>
      <c r="P7" s="281"/>
      <c r="Q7" s="281"/>
    </row>
    <row r="8" spans="1:17" ht="15" customHeight="1" x14ac:dyDescent="0.3">
      <c r="A8" s="282" t="s">
        <v>1660</v>
      </c>
      <c r="B8" s="282"/>
      <c r="C8" s="282"/>
      <c r="D8" s="282"/>
      <c r="E8" s="282"/>
      <c r="F8" s="282"/>
      <c r="G8" s="282"/>
      <c r="H8" s="282"/>
      <c r="I8" s="282"/>
      <c r="J8" s="282"/>
      <c r="K8" s="282"/>
      <c r="L8" s="282"/>
      <c r="M8" s="282"/>
      <c r="N8" s="282"/>
      <c r="O8" s="282"/>
      <c r="P8" s="282"/>
      <c r="Q8" s="282"/>
    </row>
    <row r="9" spans="1:17" x14ac:dyDescent="0.3">
      <c r="A9" s="282"/>
      <c r="B9" s="282"/>
      <c r="C9" s="282"/>
      <c r="D9" s="282"/>
      <c r="E9" s="282"/>
      <c r="F9" s="282"/>
      <c r="G9" s="282"/>
      <c r="H9" s="282"/>
      <c r="I9" s="282"/>
      <c r="J9" s="282"/>
      <c r="K9" s="282"/>
      <c r="L9" s="282"/>
      <c r="M9" s="282"/>
      <c r="N9" s="282"/>
      <c r="O9" s="282"/>
      <c r="P9" s="282"/>
      <c r="Q9" s="282"/>
    </row>
    <row r="10" spans="1:17" x14ac:dyDescent="0.3">
      <c r="A10" s="117" t="s">
        <v>168</v>
      </c>
      <c r="B10" s="118"/>
      <c r="C10" s="119"/>
      <c r="D10" s="118"/>
      <c r="E10" s="119"/>
      <c r="F10" s="118"/>
      <c r="G10" s="118"/>
      <c r="H10" s="118"/>
      <c r="I10" s="118"/>
      <c r="J10" s="118"/>
      <c r="K10" s="119"/>
      <c r="L10" s="118"/>
      <c r="M10" s="119"/>
      <c r="N10" s="118"/>
      <c r="O10" s="118"/>
      <c r="P10" s="118"/>
      <c r="Q10" s="118"/>
    </row>
    <row r="11" spans="1:17" x14ac:dyDescent="0.3">
      <c r="A11" s="121"/>
      <c r="B11" s="147" t="s">
        <v>170</v>
      </c>
      <c r="C11" s="147"/>
      <c r="D11" s="121"/>
      <c r="E11" s="122"/>
      <c r="F11" s="121"/>
      <c r="G11" s="121"/>
      <c r="H11" s="121"/>
      <c r="I11" s="121"/>
      <c r="J11" s="121"/>
      <c r="K11" s="122"/>
      <c r="L11" s="121"/>
      <c r="M11" s="122"/>
      <c r="N11" s="121"/>
      <c r="O11" s="121"/>
      <c r="P11" s="121"/>
      <c r="Q11" s="121"/>
    </row>
    <row r="12" spans="1:17" ht="6.75" customHeight="1" x14ac:dyDescent="0.3">
      <c r="A12" s="121"/>
      <c r="B12" s="121"/>
      <c r="C12" s="122"/>
      <c r="D12" s="121"/>
      <c r="E12" s="122"/>
      <c r="F12" s="121"/>
      <c r="G12" s="121"/>
      <c r="H12" s="121"/>
      <c r="I12" s="121"/>
      <c r="J12" s="121"/>
      <c r="K12" s="122"/>
      <c r="L12" s="121"/>
      <c r="M12" s="122"/>
      <c r="N12" s="121"/>
      <c r="O12" s="121"/>
      <c r="P12" s="121"/>
      <c r="Q12" s="121"/>
    </row>
    <row r="13" spans="1:17" ht="15" customHeight="1" x14ac:dyDescent="0.3">
      <c r="A13" s="121"/>
      <c r="B13" s="283" t="s">
        <v>153</v>
      </c>
      <c r="C13" s="283"/>
      <c r="D13" s="283"/>
      <c r="E13" s="283"/>
      <c r="F13" s="283"/>
      <c r="G13" s="283"/>
      <c r="H13" s="283"/>
      <c r="I13" s="283"/>
      <c r="J13" s="283"/>
      <c r="K13" s="283"/>
      <c r="L13" s="283"/>
      <c r="M13" s="122"/>
      <c r="N13" s="123" t="s">
        <v>154</v>
      </c>
      <c r="O13" s="124"/>
      <c r="P13" s="124"/>
      <c r="Q13" s="121"/>
    </row>
    <row r="14" spans="1:17" ht="15" customHeight="1" x14ac:dyDescent="0.3">
      <c r="A14" s="121"/>
      <c r="B14" s="236" t="s">
        <v>1694</v>
      </c>
      <c r="C14" s="236"/>
      <c r="D14" s="236" t="s">
        <v>15</v>
      </c>
      <c r="E14" s="236"/>
      <c r="F14" s="236" t="s">
        <v>16</v>
      </c>
      <c r="G14" s="236"/>
      <c r="H14" s="236" t="s">
        <v>1695</v>
      </c>
      <c r="I14" s="236"/>
      <c r="J14" s="236" t="s">
        <v>1696</v>
      </c>
      <c r="K14" s="236"/>
      <c r="L14" s="236"/>
      <c r="M14" s="122"/>
      <c r="N14" s="128"/>
      <c r="O14" s="124"/>
      <c r="P14" s="124"/>
      <c r="Q14" s="121"/>
    </row>
    <row r="15" spans="1:17" ht="15" customHeight="1" x14ac:dyDescent="0.3">
      <c r="A15" s="121"/>
      <c r="B15" s="125" t="s">
        <v>155</v>
      </c>
      <c r="C15" s="126" t="s">
        <v>156</v>
      </c>
      <c r="D15" s="125" t="s">
        <v>167</v>
      </c>
      <c r="E15" s="125" t="s">
        <v>157</v>
      </c>
      <c r="F15" s="125" t="s">
        <v>162</v>
      </c>
      <c r="G15" s="125" t="s">
        <v>157</v>
      </c>
      <c r="H15" s="125" t="s">
        <v>1868</v>
      </c>
      <c r="I15" s="125" t="s">
        <v>156</v>
      </c>
      <c r="J15" s="125" t="s">
        <v>1871</v>
      </c>
      <c r="K15" s="126"/>
      <c r="L15" s="125"/>
      <c r="M15" s="126"/>
      <c r="N15" s="127" t="s">
        <v>158</v>
      </c>
      <c r="O15" s="124"/>
      <c r="P15" s="128" t="s">
        <v>159</v>
      </c>
      <c r="Q15" s="121"/>
    </row>
    <row r="16" spans="1:17" ht="15" customHeight="1" x14ac:dyDescent="0.3">
      <c r="A16" s="129"/>
      <c r="B16" s="130">
        <f>IF('LS-Fund #### Journal Entries'!$F$8="Governmental Fund",'LS-Fund #### Journal Entries'!$K$23,0)</f>
        <v>0</v>
      </c>
      <c r="C16" s="168" t="s">
        <v>156</v>
      </c>
      <c r="D16" s="130">
        <f>IF('LS-Fund #### Journal Entries'!$F$8="Governmental Fund",'LS-Fund #### Journal Entries'!$K$48,0)</f>
        <v>0</v>
      </c>
      <c r="E16" s="170" t="s">
        <v>157</v>
      </c>
      <c r="F16" s="130">
        <f>IF('LS-Fund #### Journal Entries'!$F$8="Governmental Fund",'LS-Fund #### Journal Entries'!$J$68,0)</f>
        <v>0</v>
      </c>
      <c r="G16" s="169" t="s">
        <v>157</v>
      </c>
      <c r="H16" s="130">
        <f>IF('LS-Fund #### Journal Entries'!$F$8="Governmental Fund",'LS-Fund #### Journal Entries'!$J$96,0)</f>
        <v>0</v>
      </c>
      <c r="I16" s="169" t="s">
        <v>156</v>
      </c>
      <c r="J16" s="130">
        <f>IF('LS-Fund #### Journal Entries'!$F$8="Governmental Fund",'LS-Fund #### Journal Entries'!$K$113,0)</f>
        <v>0</v>
      </c>
      <c r="K16" s="170" t="s">
        <v>160</v>
      </c>
      <c r="L16" s="133">
        <f>+B16+D16-F16-H16+J16</f>
        <v>0</v>
      </c>
      <c r="M16" s="132"/>
      <c r="N16" s="134">
        <f>SUM('LS-Department Note Disclosure'!B13:B36)</f>
        <v>0</v>
      </c>
      <c r="O16" s="131"/>
      <c r="P16" s="135">
        <f>L16-N16</f>
        <v>0</v>
      </c>
      <c r="Q16" s="121"/>
    </row>
    <row r="17" spans="1:17" ht="6" customHeight="1" x14ac:dyDescent="0.3">
      <c r="A17" s="129"/>
      <c r="B17" s="129"/>
      <c r="C17" s="136"/>
      <c r="D17" s="129"/>
      <c r="E17" s="136"/>
      <c r="F17" s="129"/>
      <c r="G17" s="129"/>
      <c r="H17" s="129"/>
      <c r="I17" s="129"/>
      <c r="J17" s="129"/>
      <c r="K17" s="136"/>
      <c r="L17" s="129"/>
      <c r="M17" s="136"/>
      <c r="N17" s="129"/>
      <c r="O17" s="129"/>
      <c r="P17" s="129"/>
      <c r="Q17" s="121"/>
    </row>
    <row r="18" spans="1:17" ht="15" customHeight="1" x14ac:dyDescent="0.3">
      <c r="A18" s="129"/>
      <c r="B18" s="129"/>
      <c r="C18" s="136"/>
      <c r="D18" s="137" t="str">
        <f>IF(OR(P16&gt;0, (P16&lt;0)), "Please review and correct the variance.","")</f>
        <v/>
      </c>
      <c r="E18" s="136"/>
      <c r="F18" s="129"/>
      <c r="G18" s="129"/>
      <c r="H18" s="129"/>
      <c r="I18" s="129"/>
      <c r="J18" s="129"/>
      <c r="K18" s="136"/>
      <c r="L18" s="129"/>
      <c r="M18" s="136"/>
      <c r="N18" s="129"/>
      <c r="O18" s="129"/>
      <c r="P18" s="129"/>
      <c r="Q18" s="121"/>
    </row>
    <row r="19" spans="1:17" x14ac:dyDescent="0.3">
      <c r="A19" s="121"/>
      <c r="B19" s="147" t="s">
        <v>171</v>
      </c>
      <c r="C19" s="147"/>
      <c r="D19" s="121"/>
      <c r="E19" s="122"/>
      <c r="F19" s="121"/>
      <c r="G19" s="121"/>
      <c r="H19" s="121"/>
      <c r="I19" s="121"/>
      <c r="J19" s="121"/>
      <c r="K19" s="122"/>
      <c r="L19" s="121"/>
      <c r="M19" s="122"/>
      <c r="N19" s="121"/>
      <c r="O19" s="121"/>
      <c r="P19" s="121"/>
      <c r="Q19" s="121"/>
    </row>
    <row r="20" spans="1:17" ht="6" customHeight="1" x14ac:dyDescent="0.3">
      <c r="A20" s="121"/>
      <c r="B20" s="121"/>
      <c r="C20" s="122"/>
      <c r="D20" s="121"/>
      <c r="E20" s="122"/>
      <c r="F20" s="121"/>
      <c r="G20" s="121"/>
      <c r="H20" s="121"/>
      <c r="I20" s="121"/>
      <c r="J20" s="121"/>
      <c r="K20" s="122"/>
      <c r="L20" s="121"/>
      <c r="M20" s="122"/>
      <c r="N20" s="121"/>
      <c r="O20" s="121"/>
      <c r="P20" s="121"/>
      <c r="Q20" s="121"/>
    </row>
    <row r="21" spans="1:17" ht="15" customHeight="1" x14ac:dyDescent="0.3">
      <c r="A21" s="121"/>
      <c r="B21" s="283" t="s">
        <v>153</v>
      </c>
      <c r="C21" s="283"/>
      <c r="D21" s="283"/>
      <c r="E21" s="283"/>
      <c r="F21" s="283"/>
      <c r="G21" s="283"/>
      <c r="H21" s="283"/>
      <c r="I21" s="283"/>
      <c r="J21" s="283"/>
      <c r="K21" s="283"/>
      <c r="L21" s="283"/>
      <c r="M21" s="122"/>
      <c r="N21" s="123" t="s">
        <v>154</v>
      </c>
      <c r="O21" s="124"/>
      <c r="P21" s="124"/>
      <c r="Q21" s="121"/>
    </row>
    <row r="22" spans="1:17" ht="15" customHeight="1" x14ac:dyDescent="0.3">
      <c r="A22" s="121"/>
      <c r="B22" s="236" t="s">
        <v>1694</v>
      </c>
      <c r="C22" s="236"/>
      <c r="D22" s="236" t="s">
        <v>15</v>
      </c>
      <c r="E22" s="236"/>
      <c r="F22" s="236" t="s">
        <v>16</v>
      </c>
      <c r="G22" s="236"/>
      <c r="H22" s="236" t="s">
        <v>1695</v>
      </c>
      <c r="I22" s="236"/>
      <c r="J22" s="236" t="s">
        <v>1696</v>
      </c>
      <c r="K22" s="236"/>
      <c r="L22" s="236"/>
      <c r="M22" s="122"/>
      <c r="N22" s="128"/>
      <c r="O22" s="124"/>
      <c r="P22" s="124"/>
      <c r="Q22" s="121"/>
    </row>
    <row r="23" spans="1:17" ht="15" customHeight="1" x14ac:dyDescent="0.3">
      <c r="A23" s="121"/>
      <c r="B23" s="125" t="s">
        <v>155</v>
      </c>
      <c r="C23" s="126" t="s">
        <v>156</v>
      </c>
      <c r="D23" s="125" t="s">
        <v>167</v>
      </c>
      <c r="E23" s="125" t="s">
        <v>157</v>
      </c>
      <c r="F23" s="125" t="s">
        <v>162</v>
      </c>
      <c r="G23" s="125" t="s">
        <v>157</v>
      </c>
      <c r="H23" s="125" t="s">
        <v>1868</v>
      </c>
      <c r="I23" s="125" t="s">
        <v>156</v>
      </c>
      <c r="J23" s="125" t="s">
        <v>1871</v>
      </c>
      <c r="K23" s="126"/>
      <c r="L23" s="125"/>
      <c r="M23" s="126"/>
      <c r="N23" s="127" t="s">
        <v>158</v>
      </c>
      <c r="O23" s="124"/>
      <c r="P23" s="128" t="s">
        <v>159</v>
      </c>
      <c r="Q23" s="121"/>
    </row>
    <row r="24" spans="1:17" ht="15" customHeight="1" x14ac:dyDescent="0.3">
      <c r="A24" s="129"/>
      <c r="B24" s="130">
        <f>IF('LS-Fund #### Journal Entries'!$F$8="Proprietary - Internal Service Fund",'LS-Fund #### Journal Entries'!$K$23,0)</f>
        <v>0</v>
      </c>
      <c r="C24" s="168" t="s">
        <v>156</v>
      </c>
      <c r="D24" s="130">
        <f>IF('LS-Fund #### Journal Entries'!$F$8="Proprietary - Internal Service Fund",'LS-Fund #### Journal Entries'!$K$48,0)</f>
        <v>0</v>
      </c>
      <c r="E24" s="170" t="s">
        <v>157</v>
      </c>
      <c r="F24" s="130">
        <f>IF('LS-Fund #### Journal Entries'!$F$8="Proprietary - Internal Service Fund",'LS-Fund #### Journal Entries'!$J$68,0)</f>
        <v>0</v>
      </c>
      <c r="G24" s="169" t="s">
        <v>157</v>
      </c>
      <c r="H24" s="130">
        <f>IF('LS-Fund #### Journal Entries'!$F$8="Proprietary - Internal Service Fund",'LS-Fund #### Journal Entries'!$J$96,0)</f>
        <v>0</v>
      </c>
      <c r="I24" s="169" t="s">
        <v>156</v>
      </c>
      <c r="J24" s="130">
        <f>IF('LS-Fund #### Journal Entries'!$F$8="Proprietary - Internal Service Fund",'LS-Fund #### Journal Entries'!$K$113,0)</f>
        <v>0</v>
      </c>
      <c r="K24" s="170" t="s">
        <v>160</v>
      </c>
      <c r="L24" s="133">
        <f>+B24+D24-F24-H24+J24</f>
        <v>0</v>
      </c>
      <c r="M24" s="132"/>
      <c r="N24" s="134">
        <f>SUM('LS-Department Note Disclosure'!B44:B67)</f>
        <v>0</v>
      </c>
      <c r="O24" s="131"/>
      <c r="P24" s="135">
        <f>L24-N24</f>
        <v>0</v>
      </c>
      <c r="Q24" s="121"/>
    </row>
    <row r="25" spans="1:17" ht="6" customHeight="1" x14ac:dyDescent="0.3">
      <c r="A25" s="129"/>
      <c r="B25" s="129"/>
      <c r="C25" s="136"/>
      <c r="D25" s="129"/>
      <c r="E25" s="136"/>
      <c r="F25" s="129"/>
      <c r="G25" s="129"/>
      <c r="H25" s="129"/>
      <c r="I25" s="129"/>
      <c r="J25" s="129"/>
      <c r="K25" s="136"/>
      <c r="L25" s="129"/>
      <c r="M25" s="136"/>
      <c r="N25" s="129"/>
      <c r="O25" s="129"/>
      <c r="P25" s="129"/>
      <c r="Q25" s="121"/>
    </row>
    <row r="26" spans="1:17" ht="15" customHeight="1" x14ac:dyDescent="0.3">
      <c r="A26" s="129"/>
      <c r="B26" s="129"/>
      <c r="C26" s="136"/>
      <c r="D26" s="137" t="str">
        <f>IF(OR(P24&gt;0, (P24&lt;0)), "Please review and correct the variance.","")</f>
        <v/>
      </c>
      <c r="E26" s="136"/>
      <c r="F26" s="129"/>
      <c r="G26" s="129"/>
      <c r="H26" s="129"/>
      <c r="I26" s="129"/>
      <c r="J26" s="129"/>
      <c r="K26" s="136"/>
      <c r="L26" s="129"/>
      <c r="M26" s="136"/>
      <c r="N26" s="129"/>
      <c r="O26" s="129"/>
      <c r="P26" s="129"/>
      <c r="Q26" s="121"/>
    </row>
    <row r="27" spans="1:17" ht="6" customHeight="1" x14ac:dyDescent="0.3">
      <c r="A27" s="121"/>
      <c r="B27" s="138"/>
      <c r="C27" s="122"/>
      <c r="D27" s="138"/>
      <c r="E27" s="122"/>
      <c r="F27" s="138"/>
      <c r="G27" s="138"/>
      <c r="H27" s="138"/>
      <c r="I27" s="138"/>
      <c r="J27" s="138"/>
      <c r="K27" s="122"/>
      <c r="L27" s="138"/>
      <c r="M27" s="122"/>
      <c r="N27" s="138"/>
      <c r="O27" s="138"/>
      <c r="P27" s="138"/>
      <c r="Q27" s="121"/>
    </row>
    <row r="28" spans="1:17" x14ac:dyDescent="0.3">
      <c r="A28" s="121"/>
      <c r="B28" s="147" t="s">
        <v>172</v>
      </c>
      <c r="C28" s="147"/>
      <c r="D28" s="121"/>
      <c r="E28" s="122"/>
      <c r="F28" s="121"/>
      <c r="G28" s="121"/>
      <c r="H28" s="121"/>
      <c r="I28" s="121"/>
      <c r="J28" s="121"/>
      <c r="K28" s="122"/>
      <c r="L28" s="121"/>
      <c r="M28" s="122"/>
      <c r="N28" s="121"/>
      <c r="O28" s="121"/>
      <c r="P28" s="121"/>
      <c r="Q28" s="121"/>
    </row>
    <row r="29" spans="1:17" ht="6" customHeight="1" x14ac:dyDescent="0.3">
      <c r="A29" s="121"/>
      <c r="B29" s="121"/>
      <c r="C29" s="122"/>
      <c r="D29" s="121"/>
      <c r="E29" s="122"/>
      <c r="F29" s="121"/>
      <c r="G29" s="121"/>
      <c r="H29" s="121"/>
      <c r="I29" s="121"/>
      <c r="J29" s="121"/>
      <c r="K29" s="122"/>
      <c r="L29" s="121"/>
      <c r="M29" s="122"/>
      <c r="N29" s="121"/>
      <c r="O29" s="121"/>
      <c r="P29" s="121"/>
      <c r="Q29" s="121"/>
    </row>
    <row r="30" spans="1:17" ht="15" customHeight="1" x14ac:dyDescent="0.3">
      <c r="A30" s="121"/>
      <c r="B30" s="283" t="s">
        <v>153</v>
      </c>
      <c r="C30" s="283"/>
      <c r="D30" s="283"/>
      <c r="E30" s="283"/>
      <c r="F30" s="283"/>
      <c r="G30" s="283"/>
      <c r="H30" s="283"/>
      <c r="I30" s="283"/>
      <c r="J30" s="283"/>
      <c r="K30" s="283"/>
      <c r="L30" s="283"/>
      <c r="M30" s="122"/>
      <c r="N30" s="123" t="s">
        <v>154</v>
      </c>
      <c r="O30" s="124"/>
      <c r="P30" s="124"/>
      <c r="Q30" s="121"/>
    </row>
    <row r="31" spans="1:17" ht="15" customHeight="1" x14ac:dyDescent="0.3">
      <c r="A31" s="121"/>
      <c r="B31" s="236" t="s">
        <v>1694</v>
      </c>
      <c r="C31" s="236"/>
      <c r="D31" s="236" t="s">
        <v>15</v>
      </c>
      <c r="E31" s="236"/>
      <c r="F31" s="236" t="s">
        <v>16</v>
      </c>
      <c r="G31" s="236"/>
      <c r="H31" s="236" t="s">
        <v>1695</v>
      </c>
      <c r="I31" s="236"/>
      <c r="J31" s="236" t="s">
        <v>1696</v>
      </c>
      <c r="K31" s="236"/>
      <c r="L31" s="236"/>
      <c r="M31" s="122"/>
      <c r="N31" s="128"/>
      <c r="O31" s="124"/>
      <c r="P31" s="124"/>
      <c r="Q31" s="121"/>
    </row>
    <row r="32" spans="1:17" ht="15" customHeight="1" x14ac:dyDescent="0.3">
      <c r="A32" s="121"/>
      <c r="B32" s="125" t="s">
        <v>155</v>
      </c>
      <c r="C32" s="126" t="s">
        <v>156</v>
      </c>
      <c r="D32" s="125" t="s">
        <v>167</v>
      </c>
      <c r="E32" s="125" t="s">
        <v>157</v>
      </c>
      <c r="F32" s="125" t="s">
        <v>162</v>
      </c>
      <c r="G32" s="125" t="s">
        <v>157</v>
      </c>
      <c r="H32" s="125" t="s">
        <v>1868</v>
      </c>
      <c r="I32" s="125" t="s">
        <v>156</v>
      </c>
      <c r="J32" s="125" t="s">
        <v>1871</v>
      </c>
      <c r="K32" s="126"/>
      <c r="L32" s="125"/>
      <c r="M32" s="126"/>
      <c r="N32" s="127" t="s">
        <v>158</v>
      </c>
      <c r="O32" s="124"/>
      <c r="P32" s="128" t="s">
        <v>159</v>
      </c>
      <c r="Q32" s="121"/>
    </row>
    <row r="33" spans="1:17" ht="15" customHeight="1" x14ac:dyDescent="0.3">
      <c r="A33" s="129"/>
      <c r="B33" s="130">
        <f>IF('LS-Fund #### Journal Entries'!$F$8="Proprietary - Enterprise Fund",'LS-Fund #### Journal Entries'!$K$23,0)</f>
        <v>0</v>
      </c>
      <c r="C33" s="168" t="s">
        <v>156</v>
      </c>
      <c r="D33" s="130">
        <f>IF('LS-Fund #### Journal Entries'!$F$8="Proprietary - Enterprise Fund",'LS-Fund #### Journal Entries'!$K$48,0)</f>
        <v>0</v>
      </c>
      <c r="E33" s="170" t="s">
        <v>157</v>
      </c>
      <c r="F33" s="130">
        <f>IF('LS-Fund #### Journal Entries'!$F$8="Proprietary - Enterprise Fund",'LS-Fund #### Journal Entries'!$J$68,0)</f>
        <v>0</v>
      </c>
      <c r="G33" s="169" t="s">
        <v>157</v>
      </c>
      <c r="H33" s="130">
        <f>IF('LS-Fund #### Journal Entries'!$F$8="Proprietary - Enterprise Fund",'LS-Fund #### Journal Entries'!$J$96,0)</f>
        <v>0</v>
      </c>
      <c r="I33" s="169" t="s">
        <v>156</v>
      </c>
      <c r="J33" s="130">
        <f>IF('LS-Fund #### Journal Entries'!$F$8="Proprietary - Enterprise Fund",'LS-Fund #### Journal Entries'!$K$113,0)</f>
        <v>0</v>
      </c>
      <c r="K33" s="170" t="s">
        <v>160</v>
      </c>
      <c r="L33" s="133">
        <f>+B33+D33-F33-H33+J33</f>
        <v>0</v>
      </c>
      <c r="M33" s="132"/>
      <c r="N33" s="134">
        <f>SUM('LS-Department Note Disclosure'!B75:B98)</f>
        <v>0</v>
      </c>
      <c r="O33" s="131"/>
      <c r="P33" s="135">
        <f>L33-N33</f>
        <v>0</v>
      </c>
      <c r="Q33" s="121"/>
    </row>
    <row r="34" spans="1:17" ht="6" customHeight="1" x14ac:dyDescent="0.3">
      <c r="A34" s="129"/>
      <c r="B34" s="129"/>
      <c r="C34" s="136"/>
      <c r="D34" s="129"/>
      <c r="E34" s="136"/>
      <c r="F34" s="129"/>
      <c r="G34" s="129"/>
      <c r="H34" s="129"/>
      <c r="I34" s="129"/>
      <c r="J34" s="129"/>
      <c r="K34" s="136"/>
      <c r="L34" s="129"/>
      <c r="M34" s="136"/>
      <c r="N34" s="129"/>
      <c r="O34" s="129"/>
      <c r="P34" s="129"/>
      <c r="Q34" s="121"/>
    </row>
    <row r="35" spans="1:17" ht="15" customHeight="1" x14ac:dyDescent="0.3">
      <c r="A35" s="129"/>
      <c r="B35" s="129"/>
      <c r="C35" s="136"/>
      <c r="D35" s="137" t="str">
        <f>IF(OR(P33&gt;0, (P33&lt;0)), "Please review and correct the variance.","")</f>
        <v/>
      </c>
      <c r="E35" s="136"/>
      <c r="F35" s="129"/>
      <c r="G35" s="129"/>
      <c r="H35" s="129"/>
      <c r="I35" s="129"/>
      <c r="J35" s="129"/>
      <c r="K35" s="136"/>
      <c r="L35" s="129"/>
      <c r="M35" s="136"/>
      <c r="N35" s="129"/>
      <c r="O35" s="129"/>
      <c r="P35" s="129"/>
      <c r="Q35" s="121"/>
    </row>
    <row r="36" spans="1:17" ht="6" customHeight="1" x14ac:dyDescent="0.3">
      <c r="A36" s="121"/>
      <c r="B36" s="138"/>
      <c r="C36" s="122"/>
      <c r="D36" s="138"/>
      <c r="E36" s="122"/>
      <c r="F36" s="138"/>
      <c r="G36" s="138"/>
      <c r="H36" s="138"/>
      <c r="I36" s="138"/>
      <c r="J36" s="138"/>
      <c r="K36" s="122"/>
      <c r="L36" s="138"/>
      <c r="M36" s="122"/>
      <c r="N36" s="138"/>
      <c r="O36" s="138"/>
      <c r="P36" s="138"/>
      <c r="Q36" s="121"/>
    </row>
    <row r="37" spans="1:17" x14ac:dyDescent="0.3">
      <c r="A37" s="117" t="s">
        <v>161</v>
      </c>
      <c r="B37" s="118"/>
      <c r="C37" s="119"/>
      <c r="D37" s="118"/>
      <c r="E37" s="119"/>
      <c r="F37" s="118"/>
      <c r="G37" s="118"/>
      <c r="H37" s="118"/>
      <c r="I37" s="118"/>
      <c r="J37" s="118"/>
      <c r="K37" s="119"/>
      <c r="L37" s="118"/>
      <c r="M37" s="119"/>
      <c r="N37" s="118"/>
      <c r="O37" s="118"/>
      <c r="P37" s="118"/>
      <c r="Q37" s="118"/>
    </row>
    <row r="38" spans="1:17" ht="15" customHeight="1" x14ac:dyDescent="0.3">
      <c r="A38" s="121"/>
      <c r="B38" s="147" t="s">
        <v>170</v>
      </c>
      <c r="C38" s="147"/>
      <c r="D38" s="121"/>
      <c r="E38" s="122"/>
      <c r="F38" s="121"/>
      <c r="G38" s="121"/>
      <c r="H38" s="121"/>
      <c r="I38" s="121"/>
      <c r="J38" s="121"/>
      <c r="K38" s="122"/>
      <c r="L38" s="121"/>
      <c r="M38" s="122"/>
      <c r="N38" s="121"/>
      <c r="O38" s="121"/>
      <c r="P38" s="121"/>
      <c r="Q38" s="121"/>
    </row>
    <row r="39" spans="1:17" ht="6" customHeight="1" x14ac:dyDescent="0.3">
      <c r="A39" s="121"/>
      <c r="B39" s="121"/>
      <c r="C39" s="122"/>
      <c r="D39" s="121"/>
      <c r="E39" s="122"/>
      <c r="F39" s="121"/>
      <c r="G39" s="121"/>
      <c r="H39" s="121"/>
      <c r="I39" s="121"/>
      <c r="J39" s="121"/>
      <c r="K39" s="122"/>
      <c r="L39" s="121"/>
      <c r="M39" s="122"/>
      <c r="N39" s="121"/>
      <c r="O39" s="121"/>
      <c r="P39" s="121"/>
      <c r="Q39" s="121"/>
    </row>
    <row r="40" spans="1:17" ht="15" customHeight="1" x14ac:dyDescent="0.3">
      <c r="A40" s="121"/>
      <c r="B40" s="283" t="s">
        <v>153</v>
      </c>
      <c r="C40" s="283"/>
      <c r="D40" s="283"/>
      <c r="E40" s="147"/>
      <c r="F40" s="147"/>
      <c r="G40" s="147"/>
      <c r="H40" s="147"/>
      <c r="I40" s="147"/>
      <c r="J40" s="147"/>
      <c r="K40" s="147"/>
      <c r="L40" s="147"/>
      <c r="M40" s="122"/>
      <c r="N40" s="123" t="s">
        <v>154</v>
      </c>
      <c r="O40" s="124"/>
      <c r="P40" s="124"/>
      <c r="Q40" s="121"/>
    </row>
    <row r="41" spans="1:17" ht="15" customHeight="1" x14ac:dyDescent="0.3">
      <c r="A41" s="121"/>
      <c r="B41" s="125" t="s">
        <v>166</v>
      </c>
      <c r="C41" s="237" t="s">
        <v>1697</v>
      </c>
      <c r="E41" s="121"/>
      <c r="G41" s="125"/>
      <c r="H41" s="125"/>
      <c r="I41" s="125"/>
      <c r="J41" s="125"/>
      <c r="K41" s="121"/>
      <c r="L41" s="121"/>
      <c r="M41" s="126"/>
      <c r="N41" s="127" t="str">
        <f>CONCATENATE('LS-Department Note Disclosure'!$A$13," Principal Payments")</f>
        <v>2023–2024 Principal Payments</v>
      </c>
      <c r="O41" s="124"/>
      <c r="P41" s="128" t="s">
        <v>159</v>
      </c>
      <c r="Q41" s="121"/>
    </row>
    <row r="42" spans="1:17" ht="15" customHeight="1" x14ac:dyDescent="0.3">
      <c r="A42" s="121"/>
      <c r="B42" s="130">
        <f>IF('LS-Fund #### Journal Entries'!$F$8="Governmental Fund",'LS-Fund #### Journal Entries'!$K$76,0)</f>
        <v>0</v>
      </c>
      <c r="C42" s="138"/>
      <c r="E42" s="138"/>
      <c r="G42" s="167"/>
      <c r="H42" s="167"/>
      <c r="I42" s="167"/>
      <c r="J42" s="167"/>
      <c r="K42" s="138"/>
      <c r="L42" s="138"/>
      <c r="M42" s="139"/>
      <c r="N42" s="134">
        <f>'LS-Department Note Disclosure'!B13</f>
        <v>0</v>
      </c>
      <c r="O42" s="140"/>
      <c r="P42" s="135">
        <f>B42-N42</f>
        <v>0</v>
      </c>
      <c r="Q42" s="121"/>
    </row>
    <row r="43" spans="1:17" ht="6" customHeight="1" x14ac:dyDescent="0.3">
      <c r="A43" s="121"/>
      <c r="B43" s="129"/>
      <c r="C43" s="136"/>
      <c r="D43" s="129"/>
      <c r="E43" s="136"/>
      <c r="F43" s="129"/>
      <c r="G43" s="129"/>
      <c r="H43" s="129"/>
      <c r="I43" s="129"/>
      <c r="J43" s="129"/>
      <c r="K43" s="136"/>
      <c r="L43" s="129"/>
      <c r="M43" s="136"/>
      <c r="N43" s="129"/>
      <c r="O43" s="129"/>
      <c r="P43" s="129"/>
      <c r="Q43" s="121"/>
    </row>
    <row r="44" spans="1:17" ht="17.399999999999999" x14ac:dyDescent="0.3">
      <c r="A44" s="121"/>
      <c r="B44" s="129"/>
      <c r="C44" s="136"/>
      <c r="D44" s="137" t="str">
        <f>IF(OR(P42&gt;0, (P42&lt;0)), "Please review and correct the variance.","")</f>
        <v/>
      </c>
      <c r="E44" s="136"/>
      <c r="F44" s="129"/>
      <c r="G44" s="129"/>
      <c r="H44" s="129"/>
      <c r="I44" s="129"/>
      <c r="J44" s="129"/>
      <c r="K44" s="136"/>
      <c r="L44" s="129"/>
      <c r="M44" s="136"/>
      <c r="N44" s="129"/>
      <c r="O44" s="129"/>
      <c r="P44" s="129"/>
      <c r="Q44" s="121"/>
    </row>
    <row r="45" spans="1:17" x14ac:dyDescent="0.3">
      <c r="A45" s="121"/>
      <c r="B45" s="147" t="s">
        <v>171</v>
      </c>
      <c r="C45" s="147"/>
      <c r="D45" s="121"/>
      <c r="E45" s="122"/>
      <c r="F45" s="121"/>
      <c r="G45" s="121"/>
      <c r="H45" s="121"/>
      <c r="I45" s="121"/>
      <c r="J45" s="121"/>
      <c r="K45" s="122"/>
      <c r="L45" s="121"/>
      <c r="M45" s="122"/>
      <c r="N45" s="121"/>
      <c r="O45" s="121"/>
      <c r="P45" s="121"/>
      <c r="Q45" s="121"/>
    </row>
    <row r="46" spans="1:17" ht="6" customHeight="1" x14ac:dyDescent="0.3">
      <c r="A46" s="121"/>
      <c r="B46" s="121"/>
      <c r="C46" s="122"/>
      <c r="D46" s="121"/>
      <c r="E46" s="122"/>
      <c r="F46" s="121"/>
      <c r="G46" s="121"/>
      <c r="H46" s="121"/>
      <c r="I46" s="121"/>
      <c r="J46" s="121"/>
      <c r="K46" s="122"/>
      <c r="L46" s="121"/>
      <c r="M46" s="122"/>
      <c r="N46" s="121"/>
      <c r="O46" s="121"/>
      <c r="P46" s="121"/>
      <c r="Q46" s="121"/>
    </row>
    <row r="47" spans="1:17" ht="15" customHeight="1" x14ac:dyDescent="0.3">
      <c r="A47" s="121"/>
      <c r="B47" s="283" t="s">
        <v>153</v>
      </c>
      <c r="C47" s="283"/>
      <c r="D47" s="283"/>
      <c r="E47" s="147"/>
      <c r="F47" s="147"/>
      <c r="G47" s="147"/>
      <c r="H47" s="147"/>
      <c r="I47" s="147"/>
      <c r="J47" s="147"/>
      <c r="K47" s="147"/>
      <c r="L47" s="147"/>
      <c r="M47" s="122"/>
      <c r="N47" s="123" t="s">
        <v>154</v>
      </c>
      <c r="O47" s="124"/>
      <c r="P47" s="124"/>
      <c r="Q47" s="121"/>
    </row>
    <row r="48" spans="1:17" ht="15" customHeight="1" x14ac:dyDescent="0.3">
      <c r="A48" s="121"/>
      <c r="B48" s="125" t="s">
        <v>166</v>
      </c>
      <c r="C48" s="237" t="s">
        <v>1697</v>
      </c>
      <c r="E48" s="121"/>
      <c r="G48" s="125"/>
      <c r="H48" s="125"/>
      <c r="I48" s="125"/>
      <c r="J48" s="125"/>
      <c r="K48" s="121"/>
      <c r="L48" s="121"/>
      <c r="M48" s="126"/>
      <c r="N48" s="127" t="str">
        <f>CONCATENATE('LS-Department Note Disclosure'!$A$44," Principal Payments")</f>
        <v>2023–2024 Principal Payments</v>
      </c>
      <c r="O48" s="124"/>
      <c r="P48" s="128" t="s">
        <v>159</v>
      </c>
      <c r="Q48" s="121"/>
    </row>
    <row r="49" spans="1:17" x14ac:dyDescent="0.3">
      <c r="A49" s="121"/>
      <c r="B49" s="130">
        <f>IF('LS-Fund #### Journal Entries'!$F$8="Proprietary - Internal Service Fund",'LS-Fund #### Journal Entries'!$K$76,0)</f>
        <v>0</v>
      </c>
      <c r="C49" s="138"/>
      <c r="E49" s="138"/>
      <c r="G49" s="167"/>
      <c r="H49" s="167"/>
      <c r="I49" s="167"/>
      <c r="J49" s="167"/>
      <c r="K49" s="138"/>
      <c r="L49" s="138"/>
      <c r="M49" s="139"/>
      <c r="N49" s="134">
        <f>'LS-Department Note Disclosure'!B44</f>
        <v>0</v>
      </c>
      <c r="O49" s="140"/>
      <c r="P49" s="135">
        <f>B49-N49</f>
        <v>0</v>
      </c>
      <c r="Q49" s="121"/>
    </row>
    <row r="50" spans="1:17" ht="6" customHeight="1" x14ac:dyDescent="0.3">
      <c r="A50" s="121"/>
      <c r="B50" s="129"/>
      <c r="C50" s="136"/>
      <c r="D50" s="129"/>
      <c r="E50" s="136"/>
      <c r="F50" s="129"/>
      <c r="G50" s="129"/>
      <c r="H50" s="129"/>
      <c r="I50" s="129"/>
      <c r="J50" s="129"/>
      <c r="K50" s="136"/>
      <c r="L50" s="129"/>
      <c r="M50" s="136"/>
      <c r="N50" s="129"/>
      <c r="O50" s="129"/>
      <c r="P50" s="129"/>
      <c r="Q50" s="121"/>
    </row>
    <row r="51" spans="1:17" ht="17.399999999999999" x14ac:dyDescent="0.3">
      <c r="A51" s="121"/>
      <c r="B51" s="121"/>
      <c r="C51" s="121"/>
      <c r="D51" s="137" t="str">
        <f>IF(OR(P49&gt;0, (P49&lt;0)), "Please review and correct the variance.","")</f>
        <v/>
      </c>
      <c r="E51" s="121"/>
      <c r="F51" s="121"/>
      <c r="G51" s="121"/>
      <c r="H51" s="121"/>
      <c r="I51" s="121"/>
      <c r="J51" s="121"/>
      <c r="K51" s="121"/>
      <c r="L51" s="121"/>
      <c r="M51" s="121"/>
      <c r="N51" s="121"/>
      <c r="O51" s="121"/>
      <c r="P51" s="121"/>
      <c r="Q51" s="121"/>
    </row>
    <row r="52" spans="1:17" ht="6" customHeight="1" x14ac:dyDescent="0.3">
      <c r="A52" s="121"/>
      <c r="B52" s="138"/>
      <c r="C52" s="122"/>
      <c r="D52" s="138"/>
      <c r="E52" s="122"/>
      <c r="F52" s="138"/>
      <c r="G52" s="138"/>
      <c r="H52" s="138"/>
      <c r="I52" s="138"/>
      <c r="J52" s="138"/>
      <c r="K52" s="122"/>
      <c r="L52" s="138"/>
      <c r="M52" s="122"/>
      <c r="N52" s="138"/>
      <c r="O52" s="138"/>
      <c r="P52" s="138"/>
      <c r="Q52" s="121"/>
    </row>
    <row r="53" spans="1:17" x14ac:dyDescent="0.3">
      <c r="A53" s="121"/>
      <c r="B53" s="147" t="s">
        <v>172</v>
      </c>
      <c r="C53" s="147"/>
      <c r="D53" s="121"/>
      <c r="E53" s="122"/>
      <c r="F53" s="121"/>
      <c r="G53" s="121"/>
      <c r="H53" s="121"/>
      <c r="I53" s="121"/>
      <c r="J53" s="121"/>
      <c r="K53" s="122"/>
      <c r="L53" s="121"/>
      <c r="M53" s="122"/>
      <c r="N53" s="121"/>
      <c r="O53" s="121"/>
      <c r="P53" s="121"/>
      <c r="Q53" s="121"/>
    </row>
    <row r="54" spans="1:17" ht="6" customHeight="1" x14ac:dyDescent="0.3">
      <c r="A54" s="121"/>
      <c r="B54" s="121"/>
      <c r="C54" s="122"/>
      <c r="D54" s="121"/>
      <c r="E54" s="122"/>
      <c r="F54" s="121"/>
      <c r="G54" s="121"/>
      <c r="H54" s="121"/>
      <c r="I54" s="121"/>
      <c r="J54" s="121"/>
      <c r="K54" s="122"/>
      <c r="L54" s="121"/>
      <c r="M54" s="122"/>
      <c r="N54" s="121"/>
      <c r="O54" s="121"/>
      <c r="P54" s="121"/>
      <c r="Q54" s="121"/>
    </row>
    <row r="55" spans="1:17" ht="15" customHeight="1" x14ac:dyDescent="0.3">
      <c r="A55" s="121"/>
      <c r="B55" s="283" t="s">
        <v>153</v>
      </c>
      <c r="C55" s="283"/>
      <c r="D55" s="283"/>
      <c r="E55" s="147"/>
      <c r="F55" s="147"/>
      <c r="G55" s="147"/>
      <c r="H55" s="147"/>
      <c r="I55" s="147"/>
      <c r="J55" s="147"/>
      <c r="K55" s="147"/>
      <c r="L55" s="147"/>
      <c r="M55" s="122"/>
      <c r="N55" s="123" t="s">
        <v>154</v>
      </c>
      <c r="O55" s="124"/>
      <c r="P55" s="124"/>
      <c r="Q55" s="121"/>
    </row>
    <row r="56" spans="1:17" ht="15" customHeight="1" x14ac:dyDescent="0.3">
      <c r="A56" s="121"/>
      <c r="B56" s="125" t="s">
        <v>166</v>
      </c>
      <c r="C56" s="237" t="s">
        <v>1697</v>
      </c>
      <c r="E56" s="121"/>
      <c r="G56" s="125"/>
      <c r="H56" s="125"/>
      <c r="I56" s="125"/>
      <c r="J56" s="125"/>
      <c r="K56" s="121"/>
      <c r="L56" s="121"/>
      <c r="M56" s="126"/>
      <c r="N56" s="127" t="str">
        <f>CONCATENATE('LS-Department Note Disclosure'!$A$75," Principal Payments")</f>
        <v>2023–2024 Principal Payments</v>
      </c>
      <c r="O56" s="124"/>
      <c r="P56" s="128" t="s">
        <v>159</v>
      </c>
      <c r="Q56" s="121"/>
    </row>
    <row r="57" spans="1:17" x14ac:dyDescent="0.3">
      <c r="A57" s="121"/>
      <c r="B57" s="130">
        <f>IF('LS-Fund #### Journal Entries'!$F$8="Proprietary - Enterprise Fund",'LS-Fund #### Journal Entries'!$K$76,0)</f>
        <v>0</v>
      </c>
      <c r="C57" s="138"/>
      <c r="E57" s="138"/>
      <c r="G57" s="167"/>
      <c r="H57" s="167"/>
      <c r="I57" s="167"/>
      <c r="J57" s="167"/>
      <c r="K57" s="138"/>
      <c r="L57" s="138"/>
      <c r="M57" s="139"/>
      <c r="N57" s="134">
        <f>'LS-Department Note Disclosure'!B75</f>
        <v>0</v>
      </c>
      <c r="O57" s="140"/>
      <c r="P57" s="135">
        <f>B57-N57</f>
        <v>0</v>
      </c>
      <c r="Q57" s="121"/>
    </row>
    <row r="58" spans="1:17" ht="6" customHeight="1" x14ac:dyDescent="0.3">
      <c r="A58" s="121"/>
      <c r="B58" s="129"/>
      <c r="C58" s="136"/>
      <c r="D58" s="129"/>
      <c r="E58" s="136"/>
      <c r="F58" s="129"/>
      <c r="G58" s="129"/>
      <c r="H58" s="129"/>
      <c r="I58" s="129"/>
      <c r="J58" s="129"/>
      <c r="K58" s="136"/>
      <c r="L58" s="129"/>
      <c r="M58" s="136"/>
      <c r="N58" s="129"/>
      <c r="O58" s="129"/>
      <c r="P58" s="129"/>
      <c r="Q58" s="121"/>
    </row>
    <row r="59" spans="1:17" ht="17.399999999999999" x14ac:dyDescent="0.3">
      <c r="A59" s="121"/>
      <c r="B59" s="121"/>
      <c r="C59" s="121"/>
      <c r="D59" s="137" t="str">
        <f>IF(OR(P57&gt;0, (P57&lt;0)), "Please review and correct the variance.","")</f>
        <v/>
      </c>
      <c r="E59" s="121"/>
      <c r="F59" s="121"/>
      <c r="G59" s="121"/>
      <c r="H59" s="121"/>
      <c r="I59" s="121"/>
      <c r="J59" s="121"/>
      <c r="K59" s="121"/>
      <c r="L59" s="121"/>
      <c r="M59" s="121"/>
      <c r="N59" s="121"/>
      <c r="O59" s="121"/>
      <c r="P59" s="121"/>
      <c r="Q59" s="121"/>
    </row>
    <row r="60" spans="1:17" ht="6" customHeight="1" x14ac:dyDescent="0.3">
      <c r="A60" s="121"/>
      <c r="B60" s="138"/>
      <c r="C60" s="122"/>
      <c r="D60" s="138"/>
      <c r="E60" s="122"/>
      <c r="F60" s="138"/>
      <c r="G60" s="138"/>
      <c r="H60" s="138"/>
      <c r="I60" s="138"/>
      <c r="J60" s="138"/>
      <c r="K60" s="122"/>
      <c r="L60" s="138"/>
      <c r="M60" s="122"/>
      <c r="N60" s="138"/>
      <c r="O60" s="138"/>
      <c r="P60" s="138"/>
      <c r="Q60" s="121"/>
    </row>
    <row r="61" spans="1:17" x14ac:dyDescent="0.3">
      <c r="A61" s="117" t="s">
        <v>169</v>
      </c>
      <c r="B61" s="118"/>
      <c r="C61" s="119"/>
      <c r="D61" s="118"/>
      <c r="E61" s="119"/>
      <c r="F61" s="118"/>
      <c r="G61" s="118"/>
      <c r="H61" s="118"/>
      <c r="I61" s="118"/>
      <c r="J61" s="118"/>
      <c r="K61" s="119"/>
      <c r="L61" s="118"/>
      <c r="M61" s="119"/>
      <c r="N61" s="118"/>
      <c r="O61" s="118"/>
      <c r="P61" s="118"/>
      <c r="Q61" s="118"/>
    </row>
    <row r="62" spans="1:17" ht="15" customHeight="1" x14ac:dyDescent="0.3">
      <c r="A62" s="121"/>
      <c r="B62" s="147" t="s">
        <v>170</v>
      </c>
      <c r="C62" s="147"/>
      <c r="D62" s="124"/>
      <c r="E62" s="124"/>
      <c r="F62" s="124"/>
      <c r="G62" s="124"/>
      <c r="H62" s="124"/>
      <c r="I62" s="124"/>
      <c r="J62" s="124"/>
      <c r="K62" s="124"/>
      <c r="L62" s="124"/>
      <c r="M62" s="124"/>
      <c r="N62" s="124"/>
      <c r="O62" s="124"/>
      <c r="P62" s="124"/>
      <c r="Q62" s="121"/>
    </row>
    <row r="63" spans="1:17" x14ac:dyDescent="0.3">
      <c r="A63" s="121"/>
      <c r="B63" s="141"/>
      <c r="C63" s="141"/>
      <c r="D63" s="141"/>
      <c r="E63" s="141"/>
      <c r="F63" s="141"/>
      <c r="G63" s="141"/>
      <c r="H63" s="141"/>
      <c r="I63" s="141"/>
      <c r="J63" s="141"/>
      <c r="K63" s="141"/>
      <c r="L63" s="141"/>
      <c r="M63" s="141"/>
      <c r="N63" s="141"/>
      <c r="O63" s="141"/>
      <c r="P63" s="141"/>
      <c r="Q63" s="121"/>
    </row>
    <row r="64" spans="1:17" ht="15" customHeight="1" x14ac:dyDescent="0.3">
      <c r="A64" s="121"/>
      <c r="B64" s="284" t="s">
        <v>153</v>
      </c>
      <c r="C64" s="284"/>
      <c r="D64" s="284"/>
      <c r="E64" s="284"/>
      <c r="F64" s="284"/>
      <c r="G64" s="284"/>
      <c r="H64" s="284"/>
      <c r="I64" s="141"/>
      <c r="J64" s="123" t="s">
        <v>1659</v>
      </c>
      <c r="K64" s="141"/>
      <c r="L64" s="284" t="s">
        <v>14</v>
      </c>
      <c r="M64" s="284"/>
      <c r="N64" s="284"/>
      <c r="O64" s="141"/>
      <c r="P64" s="141"/>
      <c r="Q64" s="121"/>
    </row>
    <row r="65" spans="1:17" x14ac:dyDescent="0.3">
      <c r="A65" s="121"/>
      <c r="B65" s="121"/>
      <c r="C65" s="121"/>
      <c r="D65" s="121"/>
      <c r="E65" s="121"/>
      <c r="F65" s="121"/>
      <c r="G65" s="121"/>
      <c r="H65" s="121"/>
      <c r="I65" s="121"/>
      <c r="J65" s="121"/>
      <c r="K65" s="121"/>
      <c r="L65" s="121"/>
      <c r="M65" s="121"/>
      <c r="N65" s="121"/>
      <c r="O65" s="121"/>
      <c r="P65" s="128" t="s">
        <v>159</v>
      </c>
      <c r="Q65" s="121"/>
    </row>
    <row r="66" spans="1:17" x14ac:dyDescent="0.3">
      <c r="B66" s="125" t="s">
        <v>155</v>
      </c>
      <c r="D66" s="143">
        <f>$B$16</f>
        <v>0</v>
      </c>
      <c r="J66" s="143">
        <f>SUM(D66)</f>
        <v>0</v>
      </c>
      <c r="L66" s="144" t="str">
        <f>CONCATENATE("Balance July 1, ",LEFT('LS-Department Note Disclosure'!$B$8,4))</f>
        <v>Balance July 1, 2022</v>
      </c>
      <c r="N66" s="143">
        <f>'LS-Lease Liabilities'!F10</f>
        <v>0</v>
      </c>
      <c r="P66" s="135">
        <f>J66-N66</f>
        <v>0</v>
      </c>
    </row>
    <row r="67" spans="1:17" x14ac:dyDescent="0.3">
      <c r="B67" s="125" t="s">
        <v>167</v>
      </c>
      <c r="D67" s="143">
        <f>$D$16</f>
        <v>0</v>
      </c>
      <c r="E67" s="171" t="s">
        <v>156</v>
      </c>
      <c r="F67" s="125" t="s">
        <v>1871</v>
      </c>
      <c r="H67" s="143">
        <f>$J$16</f>
        <v>0</v>
      </c>
      <c r="J67" s="143">
        <f>SUM(D67,H67)</f>
        <v>0</v>
      </c>
      <c r="L67" s="144" t="s">
        <v>15</v>
      </c>
      <c r="N67" s="143">
        <f>'LS-Lease Liabilities'!H10</f>
        <v>0</v>
      </c>
      <c r="P67" s="135">
        <f t="shared" ref="P67:P69" si="0">J67-N67</f>
        <v>0</v>
      </c>
    </row>
    <row r="68" spans="1:17" x14ac:dyDescent="0.3">
      <c r="B68" s="125" t="s">
        <v>162</v>
      </c>
      <c r="D68" s="143">
        <f>$F$16</f>
        <v>0</v>
      </c>
      <c r="E68" s="171" t="s">
        <v>156</v>
      </c>
      <c r="F68" s="125" t="s">
        <v>1868</v>
      </c>
      <c r="H68" s="143">
        <f>$H$16</f>
        <v>0</v>
      </c>
      <c r="J68" s="143">
        <f>SUM(D68,H68)</f>
        <v>0</v>
      </c>
      <c r="L68" s="144" t="s">
        <v>16</v>
      </c>
      <c r="N68" s="143">
        <f>'LS-Lease Liabilities'!J10</f>
        <v>0</v>
      </c>
      <c r="P68" s="135">
        <f t="shared" si="0"/>
        <v>0</v>
      </c>
    </row>
    <row r="69" spans="1:17" x14ac:dyDescent="0.3">
      <c r="B69" s="125" t="s">
        <v>166</v>
      </c>
      <c r="D69" s="143">
        <f>$B$42</f>
        <v>0</v>
      </c>
      <c r="J69" s="143">
        <f>SUM(D69)</f>
        <v>0</v>
      </c>
      <c r="L69" s="144" t="s">
        <v>17</v>
      </c>
      <c r="N69" s="143">
        <f>'LS-Lease Liabilities'!N10</f>
        <v>0</v>
      </c>
      <c r="P69" s="135">
        <f t="shared" si="0"/>
        <v>0</v>
      </c>
    </row>
    <row r="70" spans="1:17" x14ac:dyDescent="0.3">
      <c r="D70" s="145"/>
    </row>
    <row r="71" spans="1:17" ht="15.9" customHeight="1" x14ac:dyDescent="0.3">
      <c r="D71" s="137" t="str">
        <f>IF(OR(P66&gt;0, (P66&lt;0),P67&gt;0,P67&lt;0,P68&gt;0,P68&lt;0,P69&gt;0,P69&lt;0), "Please review and correct the variance.","")</f>
        <v/>
      </c>
    </row>
    <row r="72" spans="1:17" ht="6" customHeight="1" x14ac:dyDescent="0.3">
      <c r="D72" s="145"/>
    </row>
    <row r="73" spans="1:17" x14ac:dyDescent="0.3">
      <c r="B73" s="146" t="s">
        <v>171</v>
      </c>
      <c r="C73" s="146"/>
    </row>
    <row r="74" spans="1:17" x14ac:dyDescent="0.3">
      <c r="B74" s="146"/>
    </row>
    <row r="75" spans="1:17" ht="15" customHeight="1" x14ac:dyDescent="0.3">
      <c r="B75" s="284" t="s">
        <v>153</v>
      </c>
      <c r="C75" s="284"/>
      <c r="D75" s="284"/>
      <c r="E75" s="284"/>
      <c r="F75" s="284"/>
      <c r="G75" s="284"/>
      <c r="H75" s="284"/>
      <c r="I75" s="141"/>
      <c r="J75" s="123" t="s">
        <v>1659</v>
      </c>
      <c r="K75" s="141"/>
      <c r="L75" s="284" t="s">
        <v>14</v>
      </c>
      <c r="M75" s="284"/>
      <c r="N75" s="284"/>
    </row>
    <row r="76" spans="1:17" x14ac:dyDescent="0.3">
      <c r="L76" s="121"/>
      <c r="M76" s="121"/>
      <c r="N76" s="121"/>
      <c r="O76" s="121"/>
      <c r="P76" s="128" t="s">
        <v>159</v>
      </c>
    </row>
    <row r="77" spans="1:17" x14ac:dyDescent="0.3">
      <c r="B77" s="125" t="s">
        <v>155</v>
      </c>
      <c r="D77" s="143">
        <f>B24</f>
        <v>0</v>
      </c>
      <c r="J77" s="143">
        <f>SUM(D77)</f>
        <v>0</v>
      </c>
      <c r="L77" s="144" t="str">
        <f>CONCATENATE("Balance July 1, ",LEFT('LS-Department Note Disclosure'!$B$8,4))</f>
        <v>Balance July 1, 2022</v>
      </c>
      <c r="N77" s="143">
        <f>'LS-Lease Liabilities'!F14</f>
        <v>0</v>
      </c>
      <c r="P77" s="135">
        <f>J77-N77</f>
        <v>0</v>
      </c>
    </row>
    <row r="78" spans="1:17" x14ac:dyDescent="0.3">
      <c r="B78" s="125" t="s">
        <v>167</v>
      </c>
      <c r="D78" s="143">
        <f>D24</f>
        <v>0</v>
      </c>
      <c r="E78" s="171" t="s">
        <v>156</v>
      </c>
      <c r="F78" s="125" t="s">
        <v>1871</v>
      </c>
      <c r="H78" s="143">
        <f>$J$24</f>
        <v>0</v>
      </c>
      <c r="J78" s="143">
        <f>SUM(D78,H78)</f>
        <v>0</v>
      </c>
      <c r="L78" s="144" t="s">
        <v>15</v>
      </c>
      <c r="N78" s="143">
        <f>'LS-Lease Liabilities'!H14</f>
        <v>0</v>
      </c>
      <c r="P78" s="135">
        <f t="shared" ref="P78:P80" si="1">J78-N78</f>
        <v>0</v>
      </c>
    </row>
    <row r="79" spans="1:17" x14ac:dyDescent="0.3">
      <c r="B79" s="125" t="s">
        <v>162</v>
      </c>
      <c r="D79" s="143">
        <f>F24</f>
        <v>0</v>
      </c>
      <c r="E79" s="171" t="s">
        <v>156</v>
      </c>
      <c r="F79" s="125" t="s">
        <v>1868</v>
      </c>
      <c r="H79" s="143">
        <f>$H$24</f>
        <v>0</v>
      </c>
      <c r="J79" s="143">
        <f>SUM(D79,H79)</f>
        <v>0</v>
      </c>
      <c r="L79" s="144" t="s">
        <v>16</v>
      </c>
      <c r="N79" s="143">
        <f>'LS-Lease Liabilities'!J14</f>
        <v>0</v>
      </c>
      <c r="P79" s="135">
        <f t="shared" si="1"/>
        <v>0</v>
      </c>
    </row>
    <row r="80" spans="1:17" x14ac:dyDescent="0.3">
      <c r="B80" s="125" t="s">
        <v>166</v>
      </c>
      <c r="D80" s="143">
        <f>B49</f>
        <v>0</v>
      </c>
      <c r="J80" s="143">
        <f>SUM(D80)</f>
        <v>0</v>
      </c>
      <c r="L80" s="144" t="s">
        <v>17</v>
      </c>
      <c r="N80" s="143">
        <f>'LS-Lease Liabilities'!N14</f>
        <v>0</v>
      </c>
      <c r="P80" s="135">
        <f t="shared" si="1"/>
        <v>0</v>
      </c>
    </row>
    <row r="81" spans="2:16" x14ac:dyDescent="0.3"/>
    <row r="82" spans="2:16" x14ac:dyDescent="0.3"/>
    <row r="83" spans="2:16" ht="4.95" customHeight="1" x14ac:dyDescent="0.3"/>
    <row r="84" spans="2:16" x14ac:dyDescent="0.3">
      <c r="B84" s="146" t="s">
        <v>172</v>
      </c>
      <c r="C84" s="146"/>
    </row>
    <row r="85" spans="2:16" x14ac:dyDescent="0.3">
      <c r="B85" s="146"/>
    </row>
    <row r="86" spans="2:16" ht="15" customHeight="1" x14ac:dyDescent="0.3">
      <c r="B86" s="284" t="s">
        <v>153</v>
      </c>
      <c r="C86" s="284"/>
      <c r="D86" s="284"/>
      <c r="E86" s="284"/>
      <c r="F86" s="284"/>
      <c r="G86" s="284"/>
      <c r="H86" s="284"/>
      <c r="I86" s="141"/>
      <c r="J86" s="123" t="s">
        <v>1659</v>
      </c>
      <c r="K86" s="141"/>
      <c r="L86" s="284" t="s">
        <v>14</v>
      </c>
      <c r="M86" s="284"/>
      <c r="N86" s="284"/>
    </row>
    <row r="87" spans="2:16" x14ac:dyDescent="0.3">
      <c r="L87" s="121"/>
      <c r="M87" s="121"/>
      <c r="N87" s="121"/>
      <c r="O87" s="121"/>
      <c r="P87" s="128" t="s">
        <v>159</v>
      </c>
    </row>
    <row r="88" spans="2:16" x14ac:dyDescent="0.3">
      <c r="B88" s="125" t="s">
        <v>155</v>
      </c>
      <c r="D88" s="143">
        <f>B33</f>
        <v>0</v>
      </c>
      <c r="J88" s="143">
        <f>SUM(D88)</f>
        <v>0</v>
      </c>
      <c r="L88" s="144" t="str">
        <f>CONCATENATE("Balance July 1, ",LEFT('LS-Department Note Disclosure'!$B$8,4))</f>
        <v>Balance July 1, 2022</v>
      </c>
      <c r="N88" s="143">
        <f>'LS-Lease Liabilities'!F18</f>
        <v>0</v>
      </c>
      <c r="P88" s="135">
        <f>J88-N88</f>
        <v>0</v>
      </c>
    </row>
    <row r="89" spans="2:16" x14ac:dyDescent="0.3">
      <c r="B89" s="125" t="s">
        <v>167</v>
      </c>
      <c r="D89" s="143">
        <f>D33</f>
        <v>0</v>
      </c>
      <c r="E89" s="171" t="s">
        <v>156</v>
      </c>
      <c r="F89" s="125" t="s">
        <v>1871</v>
      </c>
      <c r="H89" s="143">
        <f>$J$33</f>
        <v>0</v>
      </c>
      <c r="J89" s="143">
        <f>SUM(D89,H89)</f>
        <v>0</v>
      </c>
      <c r="L89" s="144" t="s">
        <v>15</v>
      </c>
      <c r="N89" s="143">
        <f>'LS-Lease Liabilities'!H18</f>
        <v>0</v>
      </c>
      <c r="P89" s="135">
        <f t="shared" ref="P89:P91" si="2">J89-N89</f>
        <v>0</v>
      </c>
    </row>
    <row r="90" spans="2:16" x14ac:dyDescent="0.3">
      <c r="B90" s="125" t="s">
        <v>162</v>
      </c>
      <c r="D90" s="143">
        <f>F33</f>
        <v>0</v>
      </c>
      <c r="E90" s="171" t="s">
        <v>156</v>
      </c>
      <c r="F90" s="125" t="s">
        <v>1868</v>
      </c>
      <c r="H90" s="143">
        <f>$H$33</f>
        <v>0</v>
      </c>
      <c r="J90" s="143">
        <f>SUM(D90,H90)</f>
        <v>0</v>
      </c>
      <c r="L90" s="144" t="s">
        <v>16</v>
      </c>
      <c r="N90" s="143">
        <f>'LS-Lease Liabilities'!J18</f>
        <v>0</v>
      </c>
      <c r="P90" s="135">
        <f t="shared" si="2"/>
        <v>0</v>
      </c>
    </row>
    <row r="91" spans="2:16" x14ac:dyDescent="0.3">
      <c r="B91" s="125" t="s">
        <v>166</v>
      </c>
      <c r="D91" s="143">
        <f>B57</f>
        <v>0</v>
      </c>
      <c r="J91" s="143">
        <f>SUM(D91)</f>
        <v>0</v>
      </c>
      <c r="L91" s="144" t="s">
        <v>17</v>
      </c>
      <c r="N91" s="143">
        <f>'LS-Lease Liabilities'!N18</f>
        <v>0</v>
      </c>
      <c r="P91" s="135">
        <f t="shared" si="2"/>
        <v>0</v>
      </c>
    </row>
    <row r="92" spans="2:16" x14ac:dyDescent="0.3"/>
    <row r="93" spans="2:16" ht="17.399999999999999" x14ac:dyDescent="0.3">
      <c r="D93" s="137" t="str">
        <f>IF(OR(P88&gt;0, (P88&lt;0),P89&gt;0,P89&lt;0,P90&gt;0,P90&lt;0,P91&gt;0,P91&lt;0), "Please review and correct the variance.","")</f>
        <v/>
      </c>
    </row>
    <row r="94" spans="2:16" x14ac:dyDescent="0.3"/>
    <row r="95" spans="2:16" x14ac:dyDescent="0.3"/>
    <row r="96" spans="2:1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sheetData>
  <sheetProtection algorithmName="SHA-512" hashValue="PE4+i6lYzKk0k3EOT110F7UzGEkL9qDySta1OKAxjoeqyG7ViSr3aWkiMR4NohkBfUeAjE6WD6jGxk74PXlnJA==" saltValue="phVegtg/pFhrYILv8bgnBg==" spinCount="100000" sheet="1" objects="1" scenarios="1"/>
  <mergeCells count="14">
    <mergeCell ref="A5:Q7"/>
    <mergeCell ref="A8:Q9"/>
    <mergeCell ref="B13:L13"/>
    <mergeCell ref="B30:L30"/>
    <mergeCell ref="L86:N86"/>
    <mergeCell ref="B21:L21"/>
    <mergeCell ref="L75:N75"/>
    <mergeCell ref="L64:N64"/>
    <mergeCell ref="B86:H86"/>
    <mergeCell ref="B75:H75"/>
    <mergeCell ref="B64:H64"/>
    <mergeCell ref="B40:D40"/>
    <mergeCell ref="B47:D47"/>
    <mergeCell ref="B55:D55"/>
  </mergeCells>
  <conditionalFormatting sqref="P16">
    <cfRule type="cellIs" dxfId="29" priority="21" operator="lessThan">
      <formula>0</formula>
    </cfRule>
    <cfRule type="cellIs" dxfId="28" priority="22" operator="greaterThan">
      <formula>0</formula>
    </cfRule>
  </conditionalFormatting>
  <conditionalFormatting sqref="P24">
    <cfRule type="cellIs" dxfId="27" priority="9" operator="lessThan">
      <formula>0</formula>
    </cfRule>
    <cfRule type="cellIs" dxfId="26" priority="10" operator="greaterThan">
      <formula>0</formula>
    </cfRule>
  </conditionalFormatting>
  <conditionalFormatting sqref="P33">
    <cfRule type="cellIs" dxfId="25" priority="19" operator="lessThan">
      <formula>0</formula>
    </cfRule>
    <cfRule type="cellIs" dxfId="24" priority="20" operator="greaterThan">
      <formula>0</formula>
    </cfRule>
  </conditionalFormatting>
  <conditionalFormatting sqref="P42">
    <cfRule type="cellIs" dxfId="23" priority="17" operator="lessThan">
      <formula>0</formula>
    </cfRule>
    <cfRule type="cellIs" dxfId="22" priority="18" operator="greaterThan">
      <formula>0</formula>
    </cfRule>
  </conditionalFormatting>
  <conditionalFormatting sqref="P49">
    <cfRule type="cellIs" dxfId="21" priority="7" operator="lessThan">
      <formula>0</formula>
    </cfRule>
    <cfRule type="cellIs" dxfId="20" priority="8" operator="greaterThan">
      <formula>0</formula>
    </cfRule>
  </conditionalFormatting>
  <conditionalFormatting sqref="P57">
    <cfRule type="cellIs" dxfId="19" priority="15" operator="lessThan">
      <formula>0</formula>
    </cfRule>
    <cfRule type="cellIs" dxfId="18" priority="16" operator="greaterThan">
      <formula>0</formula>
    </cfRule>
  </conditionalFormatting>
  <conditionalFormatting sqref="P66:P69">
    <cfRule type="cellIs" dxfId="17" priority="13" operator="lessThan">
      <formula>0</formula>
    </cfRule>
    <cfRule type="cellIs" dxfId="16" priority="14" operator="greaterThan">
      <formula>0</formula>
    </cfRule>
  </conditionalFormatting>
  <conditionalFormatting sqref="P77:P80">
    <cfRule type="cellIs" dxfId="15" priority="3" operator="lessThan">
      <formula>0</formula>
    </cfRule>
    <cfRule type="cellIs" dxfId="14" priority="4" operator="greaterThan">
      <formula>0</formula>
    </cfRule>
  </conditionalFormatting>
  <conditionalFormatting sqref="P88:P91">
    <cfRule type="cellIs" dxfId="13" priority="1" operator="lessThan">
      <formula>0</formula>
    </cfRule>
    <cfRule type="cellIs" dxfId="12" priority="2" operator="greaterThan">
      <formula>0</formula>
    </cfRule>
  </conditionalFormatting>
  <pageMargins left="0.7" right="0.7" top="0.75" bottom="0.75" header="0.3" footer="0.3"/>
  <pageSetup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DBFF"/>
  </sheetPr>
  <dimension ref="A1:F23"/>
  <sheetViews>
    <sheetView zoomScale="90" zoomScaleNormal="90" workbookViewId="0">
      <pane ySplit="10" topLeftCell="A11" activePane="bottomLeft" state="frozen"/>
      <selection activeCell="H56" sqref="H56"/>
      <selection pane="bottomLeft" sqref="A1:F2"/>
    </sheetView>
  </sheetViews>
  <sheetFormatPr defaultColWidth="8.88671875" defaultRowHeight="13.8" x14ac:dyDescent="0.3"/>
  <cols>
    <col min="1" max="1" width="18.88671875" style="240" customWidth="1"/>
    <col min="2" max="2" width="21.5546875" style="240" customWidth="1"/>
    <col min="3" max="4" width="14.109375" style="240" customWidth="1"/>
    <col min="5" max="5" width="65.6640625" style="240" customWidth="1"/>
    <col min="6" max="6" width="26.33203125" style="240" customWidth="1"/>
    <col min="7" max="16384" width="8.88671875" style="240"/>
  </cols>
  <sheetData>
    <row r="1" spans="1:6" x14ac:dyDescent="0.3">
      <c r="A1" s="250" t="s">
        <v>1809</v>
      </c>
      <c r="B1" s="251"/>
      <c r="C1" s="251"/>
      <c r="D1" s="251"/>
      <c r="E1" s="251"/>
      <c r="F1" s="252"/>
    </row>
    <row r="2" spans="1:6" x14ac:dyDescent="0.3">
      <c r="A2" s="253"/>
      <c r="B2" s="254"/>
      <c r="C2" s="254"/>
      <c r="D2" s="254"/>
      <c r="E2" s="254"/>
      <c r="F2" s="255"/>
    </row>
    <row r="4" spans="1:6" x14ac:dyDescent="0.3">
      <c r="A4" s="241" t="s">
        <v>1723</v>
      </c>
      <c r="B4" s="242" t="s">
        <v>1881</v>
      </c>
    </row>
    <row r="5" spans="1:6" x14ac:dyDescent="0.3">
      <c r="A5" s="241" t="s">
        <v>1724</v>
      </c>
      <c r="B5" s="242" t="s">
        <v>1882</v>
      </c>
    </row>
    <row r="6" spans="1:6" x14ac:dyDescent="0.3">
      <c r="A6" s="241"/>
      <c r="B6" s="242"/>
    </row>
    <row r="7" spans="1:6" x14ac:dyDescent="0.3">
      <c r="A7" s="243" t="s">
        <v>1792</v>
      </c>
      <c r="B7" s="242"/>
    </row>
    <row r="8" spans="1:6" x14ac:dyDescent="0.3">
      <c r="B8" s="244"/>
      <c r="C8" s="242"/>
    </row>
    <row r="9" spans="1:6" x14ac:dyDescent="0.3">
      <c r="A9" s="245" t="s">
        <v>1725</v>
      </c>
    </row>
    <row r="10" spans="1:6" x14ac:dyDescent="0.3">
      <c r="A10" s="246" t="s">
        <v>1726</v>
      </c>
      <c r="B10" s="246" t="s">
        <v>1727</v>
      </c>
      <c r="C10" s="246" t="s">
        <v>1728</v>
      </c>
      <c r="D10" s="246" t="s">
        <v>1729</v>
      </c>
      <c r="E10" s="246" t="s">
        <v>1730</v>
      </c>
      <c r="F10" s="246" t="s">
        <v>1731</v>
      </c>
    </row>
    <row r="11" spans="1:6" ht="27.6" x14ac:dyDescent="0.3">
      <c r="A11" s="240" t="s">
        <v>1810</v>
      </c>
      <c r="B11" s="240" t="s">
        <v>1750</v>
      </c>
      <c r="C11" s="240" t="s">
        <v>1735</v>
      </c>
      <c r="D11" s="240" t="s">
        <v>1742</v>
      </c>
      <c r="E11" s="240" t="s">
        <v>1748</v>
      </c>
      <c r="F11" s="240" t="s">
        <v>1749</v>
      </c>
    </row>
    <row r="12" spans="1:6" ht="27.6" x14ac:dyDescent="0.3">
      <c r="A12" s="240" t="s">
        <v>1810</v>
      </c>
      <c r="B12" s="240" t="s">
        <v>1738</v>
      </c>
      <c r="C12" s="240" t="s">
        <v>1735</v>
      </c>
      <c r="D12" s="240" t="s">
        <v>1743</v>
      </c>
      <c r="E12" s="240" t="s">
        <v>1739</v>
      </c>
      <c r="F12" s="240" t="s">
        <v>1740</v>
      </c>
    </row>
    <row r="13" spans="1:6" ht="55.2" x14ac:dyDescent="0.3">
      <c r="A13" s="240" t="s">
        <v>1810</v>
      </c>
      <c r="B13" s="240" t="s">
        <v>1751</v>
      </c>
      <c r="C13" s="240" t="s">
        <v>1747</v>
      </c>
      <c r="D13" s="240" t="s">
        <v>1735</v>
      </c>
      <c r="E13" s="240" t="s">
        <v>1736</v>
      </c>
      <c r="F13" s="240" t="s">
        <v>1737</v>
      </c>
    </row>
    <row r="14" spans="1:6" ht="27.6" x14ac:dyDescent="0.3">
      <c r="A14" s="240" t="s">
        <v>1810</v>
      </c>
      <c r="B14" s="240" t="s">
        <v>1752</v>
      </c>
      <c r="C14" s="240" t="s">
        <v>1735</v>
      </c>
      <c r="D14" s="240" t="s">
        <v>1815</v>
      </c>
      <c r="E14" s="240" t="s">
        <v>1753</v>
      </c>
      <c r="F14" s="240" t="s">
        <v>1737</v>
      </c>
    </row>
    <row r="15" spans="1:6" ht="69" x14ac:dyDescent="0.3">
      <c r="A15" s="240" t="s">
        <v>1810</v>
      </c>
      <c r="B15" s="240" t="s">
        <v>1816</v>
      </c>
      <c r="C15" s="240" t="s">
        <v>1735</v>
      </c>
      <c r="D15" s="240" t="s">
        <v>1819</v>
      </c>
      <c r="E15" s="240" t="s">
        <v>1817</v>
      </c>
      <c r="F15" s="240" t="s">
        <v>1818</v>
      </c>
    </row>
    <row r="16" spans="1:6" ht="55.2" x14ac:dyDescent="0.3">
      <c r="A16" s="240" t="s">
        <v>1810</v>
      </c>
      <c r="B16" s="240" t="s">
        <v>1820</v>
      </c>
      <c r="C16" s="240" t="s">
        <v>1821</v>
      </c>
      <c r="D16" s="240" t="s">
        <v>1822</v>
      </c>
      <c r="E16" s="240" t="s">
        <v>1823</v>
      </c>
      <c r="F16" s="240" t="s">
        <v>1737</v>
      </c>
    </row>
    <row r="17" spans="1:6" ht="110.4" x14ac:dyDescent="0.3">
      <c r="A17" s="240" t="s">
        <v>1810</v>
      </c>
      <c r="B17" s="240" t="s">
        <v>1824</v>
      </c>
      <c r="C17" s="240" t="s">
        <v>1735</v>
      </c>
      <c r="D17" s="240" t="s">
        <v>1763</v>
      </c>
      <c r="E17" s="240" t="s">
        <v>1826</v>
      </c>
      <c r="F17" s="240" t="s">
        <v>1827</v>
      </c>
    </row>
    <row r="18" spans="1:6" ht="96.6" x14ac:dyDescent="0.3">
      <c r="A18" s="240" t="s">
        <v>1810</v>
      </c>
      <c r="B18" s="240" t="s">
        <v>1825</v>
      </c>
      <c r="C18" s="240" t="s">
        <v>1735</v>
      </c>
      <c r="D18" s="240" t="s">
        <v>1764</v>
      </c>
      <c r="E18" s="240" t="s">
        <v>1829</v>
      </c>
      <c r="F18" s="240" t="s">
        <v>1828</v>
      </c>
    </row>
    <row r="19" spans="1:6" ht="27.6" x14ac:dyDescent="0.3">
      <c r="A19" s="240" t="s">
        <v>1810</v>
      </c>
      <c r="B19" s="240" t="s">
        <v>1765</v>
      </c>
      <c r="C19" s="240" t="s">
        <v>1735</v>
      </c>
      <c r="D19" s="240" t="s">
        <v>1830</v>
      </c>
      <c r="E19" s="240" t="s">
        <v>1831</v>
      </c>
      <c r="F19" s="240" t="s">
        <v>1737</v>
      </c>
    </row>
    <row r="20" spans="1:6" ht="69" x14ac:dyDescent="0.3">
      <c r="A20" s="240" t="s">
        <v>1811</v>
      </c>
      <c r="B20" s="240" t="s">
        <v>1732</v>
      </c>
      <c r="C20" s="240" t="s">
        <v>1769</v>
      </c>
      <c r="D20" s="240" t="s">
        <v>1770</v>
      </c>
      <c r="E20" s="240" t="s">
        <v>1776</v>
      </c>
      <c r="F20" s="240" t="s">
        <v>1832</v>
      </c>
    </row>
    <row r="21" spans="1:6" ht="69" x14ac:dyDescent="0.3">
      <c r="A21" s="240" t="s">
        <v>1811</v>
      </c>
      <c r="B21" s="240" t="s">
        <v>1772</v>
      </c>
      <c r="C21" s="240" t="s">
        <v>1735</v>
      </c>
      <c r="D21" s="240" t="s">
        <v>1833</v>
      </c>
      <c r="E21" s="240" t="s">
        <v>1774</v>
      </c>
      <c r="F21" s="240" t="s">
        <v>1832</v>
      </c>
    </row>
    <row r="22" spans="1:6" ht="41.4" x14ac:dyDescent="0.3">
      <c r="A22" s="240" t="s">
        <v>1811</v>
      </c>
      <c r="B22" s="240" t="s">
        <v>1834</v>
      </c>
      <c r="C22" s="240" t="s">
        <v>1835</v>
      </c>
      <c r="D22" s="240" t="s">
        <v>1836</v>
      </c>
      <c r="E22" s="240" t="s">
        <v>1837</v>
      </c>
      <c r="F22" s="240" t="s">
        <v>1838</v>
      </c>
    </row>
    <row r="23" spans="1:6" ht="96.6" x14ac:dyDescent="0.3">
      <c r="A23" s="240" t="s">
        <v>1812</v>
      </c>
      <c r="B23" s="240" t="s">
        <v>1813</v>
      </c>
      <c r="C23" s="240" t="s">
        <v>1735</v>
      </c>
      <c r="D23" s="240" t="s">
        <v>1814</v>
      </c>
      <c r="E23" s="240" t="s">
        <v>1839</v>
      </c>
      <c r="F23" s="240" t="s">
        <v>1790</v>
      </c>
    </row>
  </sheetData>
  <sheetProtection algorithmName="SHA-512" hashValue="+QE9EXiW4iTH0aGs2poElED41OXWkkNdLwSmjY3QU0GAQ7E+eE9488C1Cf0Qtc2oEmyZuIuwC6H+YP3g1eRDoQ==" saltValue="dGVb5dpIFZmY9hx8inI21Q==" spinCount="100000" sheet="1" objects="1" scenarios="1"/>
  <mergeCells count="1">
    <mergeCell ref="A1:F2"/>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5DBFF"/>
  </sheetPr>
  <dimension ref="A1:V72"/>
  <sheetViews>
    <sheetView zoomScale="70" zoomScaleNormal="70" workbookViewId="0">
      <selection sqref="A1:K1"/>
    </sheetView>
  </sheetViews>
  <sheetFormatPr defaultColWidth="9.109375" defaultRowHeight="17.399999999999999" customHeight="1" x14ac:dyDescent="0.25"/>
  <cols>
    <col min="1" max="1" width="11.6640625" style="1" customWidth="1"/>
    <col min="2" max="4" width="11" style="1" customWidth="1"/>
    <col min="5" max="5" width="40.33203125" style="1" customWidth="1"/>
    <col min="6" max="8" width="12.33203125" style="1" customWidth="1"/>
    <col min="9" max="9" width="12.33203125" style="17" customWidth="1"/>
    <col min="10" max="10" width="19.6640625" style="1" customWidth="1"/>
    <col min="11" max="11" width="20.109375" style="1" customWidth="1"/>
    <col min="12" max="12" width="3.5546875" style="1" customWidth="1"/>
    <col min="13" max="14" width="17.33203125" style="1" customWidth="1"/>
    <col min="15" max="15" width="3.5546875" style="1" customWidth="1"/>
    <col min="16" max="17" width="17.33203125" style="1" customWidth="1"/>
    <col min="18" max="18" width="3.5546875" style="1" customWidth="1"/>
    <col min="19" max="19" width="17.33203125" style="1" customWidth="1"/>
    <col min="20" max="16384" width="9.109375" style="1"/>
  </cols>
  <sheetData>
    <row r="1" spans="1:19" ht="42.6" customHeight="1" x14ac:dyDescent="0.3">
      <c r="A1" s="260" t="s">
        <v>1667</v>
      </c>
      <c r="B1" s="260"/>
      <c r="C1" s="260"/>
      <c r="D1" s="260"/>
      <c r="E1" s="260"/>
      <c r="F1" s="260"/>
      <c r="G1" s="260"/>
      <c r="H1" s="260"/>
      <c r="I1" s="260"/>
      <c r="J1" s="260"/>
      <c r="K1" s="260"/>
      <c r="L1" s="5"/>
      <c r="M1" s="5"/>
      <c r="N1" s="5"/>
      <c r="O1" s="5"/>
      <c r="P1" s="5"/>
      <c r="Q1" s="5"/>
      <c r="R1" s="5"/>
      <c r="S1" s="5"/>
    </row>
    <row r="2" spans="1:19" ht="17.399999999999999" customHeight="1" x14ac:dyDescent="0.3">
      <c r="A2" s="289" t="s">
        <v>0</v>
      </c>
      <c r="B2" s="289"/>
      <c r="C2" s="289"/>
      <c r="D2" s="289"/>
      <c r="E2" s="289"/>
      <c r="F2" s="289"/>
      <c r="G2" s="289"/>
      <c r="H2" s="289"/>
      <c r="I2" s="289"/>
      <c r="J2" s="36"/>
      <c r="L2" s="5"/>
      <c r="M2" s="5"/>
      <c r="N2" s="5"/>
      <c r="O2" s="5"/>
      <c r="P2" s="5"/>
      <c r="Q2" s="5"/>
      <c r="R2" s="5"/>
      <c r="S2" s="5"/>
    </row>
    <row r="3" spans="1:19" ht="17.399999999999999" customHeight="1" x14ac:dyDescent="0.3">
      <c r="A3" s="288" t="s">
        <v>1</v>
      </c>
      <c r="B3" s="288"/>
      <c r="C3" s="288"/>
      <c r="D3" s="288"/>
      <c r="E3" s="95"/>
      <c r="H3" s="7"/>
      <c r="I3" s="7"/>
      <c r="J3" s="7"/>
      <c r="K3" s="7"/>
      <c r="L3" s="7"/>
      <c r="M3" s="7"/>
      <c r="N3" s="7"/>
      <c r="O3" s="7"/>
      <c r="P3" s="7"/>
      <c r="Q3" s="7"/>
      <c r="R3" s="7"/>
    </row>
    <row r="4" spans="1:19" ht="17.399999999999999" customHeight="1" x14ac:dyDescent="0.3">
      <c r="A4" s="288" t="s">
        <v>209</v>
      </c>
      <c r="B4" s="288"/>
      <c r="C4" s="288"/>
      <c r="D4" s="288"/>
      <c r="E4" s="97"/>
      <c r="H4" s="7"/>
      <c r="I4" s="7"/>
      <c r="J4" s="7"/>
      <c r="K4" s="7"/>
      <c r="L4" s="7"/>
      <c r="M4" s="7"/>
      <c r="N4" s="7"/>
      <c r="O4" s="7"/>
      <c r="P4" s="7"/>
      <c r="Q4" s="7"/>
      <c r="R4" s="7"/>
    </row>
    <row r="5" spans="1:19" ht="17.399999999999999" customHeight="1" x14ac:dyDescent="0.3">
      <c r="A5" s="288" t="s">
        <v>1684</v>
      </c>
      <c r="B5" s="288"/>
      <c r="C5" s="288"/>
      <c r="D5" s="288"/>
      <c r="E5" s="161"/>
      <c r="H5" s="7"/>
      <c r="I5" s="7"/>
      <c r="J5" s="8"/>
      <c r="K5" s="8"/>
      <c r="L5" s="8"/>
      <c r="M5" s="8"/>
      <c r="N5" s="8"/>
      <c r="O5" s="8"/>
      <c r="P5" s="8"/>
      <c r="Q5" s="7"/>
      <c r="R5" s="7"/>
    </row>
    <row r="6" spans="1:19" ht="17.399999999999999" customHeight="1" x14ac:dyDescent="0.3">
      <c r="A6" s="288" t="s">
        <v>1685</v>
      </c>
      <c r="B6" s="288"/>
      <c r="C6" s="288"/>
      <c r="D6" s="288"/>
      <c r="E6" s="97"/>
      <c r="G6" s="8"/>
      <c r="H6" s="8"/>
      <c r="I6" s="8"/>
      <c r="J6" s="8"/>
      <c r="K6" s="8"/>
      <c r="L6" s="8"/>
      <c r="M6" s="8"/>
      <c r="N6" s="8"/>
      <c r="O6" s="8"/>
      <c r="P6" s="8"/>
      <c r="Q6" s="7"/>
      <c r="R6" s="7"/>
    </row>
    <row r="7" spans="1:19" ht="17.399999999999999" customHeight="1" x14ac:dyDescent="0.3">
      <c r="A7" s="288" t="s">
        <v>3</v>
      </c>
      <c r="B7" s="288"/>
      <c r="C7" s="288"/>
      <c r="D7" s="288"/>
      <c r="E7" s="35"/>
      <c r="G7" s="8"/>
      <c r="H7" s="8"/>
      <c r="I7" s="8"/>
      <c r="J7" s="8"/>
      <c r="K7" s="8"/>
      <c r="L7" s="8"/>
      <c r="M7" s="8"/>
      <c r="N7" s="8"/>
      <c r="O7" s="8"/>
      <c r="P7" s="8"/>
      <c r="Q7" s="7"/>
      <c r="R7" s="7"/>
    </row>
    <row r="8" spans="1:19" ht="17.399999999999999" customHeight="1" x14ac:dyDescent="0.3">
      <c r="A8" s="288" t="s">
        <v>1641</v>
      </c>
      <c r="B8" s="288"/>
      <c r="C8" s="288"/>
      <c r="D8" s="288"/>
      <c r="E8" s="35"/>
      <c r="G8" s="8"/>
      <c r="H8" s="8"/>
      <c r="I8" s="8"/>
      <c r="J8" s="8"/>
      <c r="K8" s="8"/>
      <c r="L8" s="8"/>
      <c r="M8" s="8"/>
      <c r="N8" s="8"/>
      <c r="O8" s="8"/>
      <c r="P8" s="8"/>
      <c r="Q8" s="7"/>
      <c r="R8" s="7"/>
    </row>
    <row r="9" spans="1:19" ht="17.399999999999999" customHeight="1" x14ac:dyDescent="0.3">
      <c r="A9" s="6"/>
      <c r="B9" s="6"/>
      <c r="C9" s="6"/>
      <c r="D9" s="6"/>
      <c r="E9" s="13"/>
      <c r="G9" s="7"/>
      <c r="H9" s="7"/>
      <c r="I9" s="7"/>
      <c r="J9" s="6"/>
      <c r="K9" s="9"/>
      <c r="L9" s="9"/>
      <c r="M9" s="9"/>
      <c r="N9" s="10"/>
      <c r="O9" s="10"/>
      <c r="P9" s="7"/>
      <c r="Q9" s="7"/>
    </row>
    <row r="10" spans="1:19" ht="17.399999999999999" customHeight="1" x14ac:dyDescent="0.3">
      <c r="A10" s="6"/>
      <c r="B10" s="6"/>
      <c r="C10" s="6"/>
      <c r="D10" s="6"/>
      <c r="E10" s="13"/>
      <c r="G10" s="7"/>
      <c r="H10" s="7"/>
      <c r="I10" s="7"/>
      <c r="J10" s="6"/>
      <c r="K10" s="9"/>
      <c r="L10" s="9"/>
      <c r="M10" s="9"/>
      <c r="N10" s="10"/>
      <c r="O10" s="10"/>
      <c r="P10" s="7"/>
      <c r="Q10" s="7"/>
    </row>
    <row r="11" spans="1:19" s="178" customFormat="1" ht="21" customHeight="1" x14ac:dyDescent="0.4">
      <c r="A11" s="172" t="s">
        <v>175</v>
      </c>
      <c r="B11" s="173"/>
      <c r="C11" s="174"/>
      <c r="D11" s="174"/>
      <c r="E11" s="174"/>
      <c r="F11" s="175"/>
      <c r="G11" s="175"/>
      <c r="H11" s="176"/>
      <c r="I11" s="176"/>
      <c r="J11" s="175"/>
      <c r="K11" s="175"/>
      <c r="L11" s="39"/>
      <c r="M11" s="39"/>
      <c r="N11" s="177"/>
      <c r="O11" s="177"/>
      <c r="P11" s="177"/>
    </row>
    <row r="12" spans="1:19" ht="17.399999999999999" customHeight="1" x14ac:dyDescent="0.3">
      <c r="A12" s="15" t="s">
        <v>4</v>
      </c>
      <c r="B12" s="6"/>
      <c r="C12" s="153"/>
      <c r="D12" s="153"/>
      <c r="E12" s="153"/>
      <c r="F12" s="153"/>
      <c r="G12" s="153"/>
      <c r="H12" s="153"/>
      <c r="I12" s="153"/>
      <c r="J12" s="6"/>
      <c r="K12" s="9"/>
      <c r="L12" s="9"/>
      <c r="M12" s="9"/>
      <c r="N12" s="10"/>
      <c r="O12" s="10"/>
      <c r="P12" s="7"/>
      <c r="Q12" s="7"/>
    </row>
    <row r="13" spans="1:19" s="189" customFormat="1" ht="17.399999999999999" customHeight="1" x14ac:dyDescent="0.35">
      <c r="A13" s="184">
        <v>0</v>
      </c>
      <c r="B13" s="215" t="s">
        <v>1662</v>
      </c>
      <c r="C13" s="204"/>
      <c r="D13" s="204"/>
      <c r="E13" s="204"/>
      <c r="F13" s="204"/>
      <c r="G13" s="204"/>
      <c r="H13" s="204"/>
      <c r="I13" s="204"/>
      <c r="J13" s="205"/>
      <c r="M13" s="257" t="s">
        <v>1672</v>
      </c>
      <c r="N13" s="258"/>
      <c r="O13" s="188"/>
      <c r="P13" s="257" t="s">
        <v>1668</v>
      </c>
      <c r="Q13" s="258"/>
      <c r="R13" s="188"/>
      <c r="S13" s="222" t="s">
        <v>1669</v>
      </c>
    </row>
    <row r="14" spans="1:19" ht="17.399999999999999" customHeight="1" x14ac:dyDescent="0.25">
      <c r="B14" s="20" t="s">
        <v>213</v>
      </c>
      <c r="C14" s="151"/>
      <c r="D14" s="151"/>
      <c r="E14" s="151"/>
      <c r="F14" s="151"/>
      <c r="G14" s="151"/>
      <c r="H14" s="151"/>
      <c r="I14" s="151"/>
      <c r="J14" s="248">
        <f>M14</f>
        <v>0</v>
      </c>
      <c r="K14" s="37"/>
      <c r="L14" s="37"/>
      <c r="M14" s="196"/>
      <c r="N14" s="37"/>
      <c r="O14" s="37"/>
      <c r="P14" s="196"/>
      <c r="Q14" s="224"/>
      <c r="R14" s="37"/>
      <c r="S14" s="223">
        <f>P14-M14</f>
        <v>0</v>
      </c>
    </row>
    <row r="15" spans="1:19" ht="17.399999999999999" customHeight="1" x14ac:dyDescent="0.25">
      <c r="A15" s="15"/>
      <c r="B15" s="20" t="s">
        <v>179</v>
      </c>
      <c r="C15" s="151"/>
      <c r="D15" s="151"/>
      <c r="E15" s="151"/>
      <c r="F15" s="151"/>
      <c r="G15" s="151"/>
      <c r="H15" s="151"/>
      <c r="I15" s="151"/>
      <c r="J15" s="248">
        <f>P15</f>
        <v>0</v>
      </c>
      <c r="K15" s="37"/>
      <c r="L15" s="37"/>
      <c r="M15" s="196"/>
      <c r="N15" s="37"/>
      <c r="O15" s="37"/>
      <c r="P15" s="221">
        <f>IF(SUM($Q$17)&gt;SUM($P$14),SUM($Q$17)-SUM($P$14),0)</f>
        <v>0</v>
      </c>
      <c r="Q15" s="224"/>
      <c r="R15" s="37"/>
      <c r="S15" s="223">
        <f>P15-M15</f>
        <v>0</v>
      </c>
    </row>
    <row r="16" spans="1:19" ht="17.399999999999999" customHeight="1" x14ac:dyDescent="0.25">
      <c r="A16" s="15"/>
      <c r="B16" s="20" t="s">
        <v>180</v>
      </c>
      <c r="C16" s="151"/>
      <c r="D16" s="151"/>
      <c r="E16" s="151"/>
      <c r="F16" s="151"/>
      <c r="G16" s="151"/>
      <c r="H16" s="151"/>
      <c r="I16" s="151"/>
      <c r="J16" s="248">
        <f>IF(SUM($K$17:$K$18)&gt;SUM($J$14:$J$15),SUM($K$17:$K$18)-SUM($J$14:$J$15),0)</f>
        <v>0</v>
      </c>
      <c r="K16" s="37"/>
      <c r="L16" s="37"/>
      <c r="M16" s="196"/>
      <c r="N16" s="37"/>
      <c r="O16" s="37"/>
      <c r="P16" s="224"/>
      <c r="Q16" s="224"/>
      <c r="R16" s="37"/>
      <c r="S16" s="223">
        <f>P16-M16</f>
        <v>0</v>
      </c>
    </row>
    <row r="17" spans="1:22" ht="17.399999999999999" customHeight="1" x14ac:dyDescent="0.25">
      <c r="A17" s="15"/>
      <c r="B17" s="151"/>
      <c r="C17" s="20" t="s">
        <v>214</v>
      </c>
      <c r="D17" s="151"/>
      <c r="E17" s="151"/>
      <c r="F17" s="151"/>
      <c r="G17" s="151"/>
      <c r="H17" s="151"/>
      <c r="I17" s="151"/>
      <c r="J17" s="20"/>
      <c r="K17" s="248">
        <f>N17</f>
        <v>0</v>
      </c>
      <c r="L17" s="37"/>
      <c r="M17" s="37"/>
      <c r="N17" s="196"/>
      <c r="O17" s="37"/>
      <c r="P17" s="224"/>
      <c r="Q17" s="196"/>
      <c r="R17" s="37"/>
      <c r="S17" s="223">
        <f t="shared" ref="S17:S19" si="0">Q17-N17</f>
        <v>0</v>
      </c>
    </row>
    <row r="18" spans="1:22" ht="17.399999999999999" customHeight="1" x14ac:dyDescent="0.25">
      <c r="A18" s="15"/>
      <c r="B18" s="151"/>
      <c r="C18" s="20" t="s">
        <v>179</v>
      </c>
      <c r="D18" s="151"/>
      <c r="E18" s="151"/>
      <c r="F18" s="151"/>
      <c r="G18" s="151"/>
      <c r="H18" s="151"/>
      <c r="I18" s="151"/>
      <c r="J18" s="20"/>
      <c r="K18" s="248">
        <f>Q18</f>
        <v>0</v>
      </c>
      <c r="L18" s="37"/>
      <c r="M18" s="37"/>
      <c r="N18" s="196"/>
      <c r="O18" s="37"/>
      <c r="P18" s="224"/>
      <c r="Q18" s="221">
        <f>IF(SUM($Q$17)&lt;SUM($P$14),-SUM($Q$17)+SUM($P$14),0)</f>
        <v>0</v>
      </c>
      <c r="R18" s="37"/>
      <c r="S18" s="223">
        <f t="shared" si="0"/>
        <v>0</v>
      </c>
    </row>
    <row r="19" spans="1:22" ht="17.399999999999999" customHeight="1" x14ac:dyDescent="0.25">
      <c r="A19" s="15"/>
      <c r="B19" s="151"/>
      <c r="C19" s="20" t="s">
        <v>180</v>
      </c>
      <c r="D19" s="151"/>
      <c r="E19" s="151"/>
      <c r="F19" s="151"/>
      <c r="G19" s="151"/>
      <c r="H19" s="151"/>
      <c r="I19" s="151"/>
      <c r="J19" s="20"/>
      <c r="K19" s="248">
        <f>IF(SUM($K$17:$K$18)&lt;SUM($J$14:$J$15),-SUM($K$17:$K$18)+SUM($J$14:$J$15),0)</f>
        <v>0</v>
      </c>
      <c r="L19" s="37"/>
      <c r="M19" s="37"/>
      <c r="N19" s="196"/>
      <c r="O19" s="37"/>
      <c r="P19" s="224"/>
      <c r="Q19" s="224"/>
      <c r="R19" s="37"/>
      <c r="S19" s="223">
        <f t="shared" si="0"/>
        <v>0</v>
      </c>
    </row>
    <row r="20" spans="1:22" ht="17.399999999999999" customHeight="1" x14ac:dyDescent="0.25">
      <c r="A20" s="15"/>
      <c r="C20" s="14"/>
      <c r="D20" s="153"/>
      <c r="E20" s="153"/>
      <c r="F20" s="153"/>
      <c r="G20" s="153"/>
      <c r="H20" s="153"/>
      <c r="I20" s="153"/>
      <c r="J20" s="17">
        <f>SUM(J14:J19)</f>
        <v>0</v>
      </c>
      <c r="K20" s="17">
        <f>SUM(K14:K19)</f>
        <v>0</v>
      </c>
      <c r="L20" s="21" t="str">
        <f>IF(J20=K20,"&lt;- Debits and Credits equal each other.","&lt;- Debits and Credits do not equal each other.")</f>
        <v>&lt;- Debits and Credits equal each other.</v>
      </c>
      <c r="M20" s="9"/>
      <c r="N20" s="10"/>
      <c r="O20" s="10"/>
      <c r="P20" s="7"/>
      <c r="Q20" s="7"/>
    </row>
    <row r="21" spans="1:22" ht="17.399999999999999" customHeight="1" x14ac:dyDescent="0.3">
      <c r="A21" s="6"/>
      <c r="B21" s="6"/>
      <c r="C21" s="6"/>
      <c r="D21" s="6"/>
      <c r="E21" s="13"/>
      <c r="G21" s="7"/>
      <c r="H21" s="7"/>
      <c r="I21" s="7"/>
      <c r="J21" s="6"/>
      <c r="K21" s="9"/>
      <c r="L21" s="9"/>
      <c r="M21" s="9"/>
      <c r="N21" s="10"/>
      <c r="O21" s="10"/>
      <c r="P21" s="7"/>
      <c r="Q21" s="7"/>
    </row>
    <row r="22" spans="1:22" s="178" customFormat="1" ht="21" customHeight="1" x14ac:dyDescent="0.4">
      <c r="A22" s="172" t="s">
        <v>176</v>
      </c>
      <c r="B22" s="173"/>
      <c r="C22" s="174"/>
      <c r="D22" s="174"/>
      <c r="E22" s="174"/>
      <c r="F22" s="175"/>
      <c r="G22" s="175"/>
      <c r="H22" s="176"/>
      <c r="I22" s="176"/>
      <c r="J22" s="175"/>
      <c r="K22" s="175"/>
      <c r="L22" s="39"/>
      <c r="M22" s="39"/>
      <c r="N22" s="177"/>
      <c r="O22" s="177"/>
      <c r="P22" s="177"/>
    </row>
    <row r="23" spans="1:22" s="189" customFormat="1" ht="17.399999999999999" customHeight="1" x14ac:dyDescent="0.35">
      <c r="A23" s="184">
        <v>1</v>
      </c>
      <c r="B23" s="215" t="s">
        <v>1663</v>
      </c>
      <c r="C23" s="208"/>
      <c r="D23" s="208"/>
      <c r="E23" s="208"/>
      <c r="F23" s="209"/>
      <c r="G23" s="207"/>
      <c r="H23" s="207"/>
      <c r="I23" s="210"/>
      <c r="J23" s="207"/>
      <c r="K23" s="207"/>
      <c r="L23" s="207"/>
      <c r="M23" s="207"/>
      <c r="R23" s="206"/>
      <c r="S23" s="206"/>
      <c r="T23" s="207"/>
      <c r="U23" s="207"/>
    </row>
    <row r="24" spans="1:22" ht="17.399999999999999" customHeight="1" x14ac:dyDescent="0.25">
      <c r="B24" s="20" t="s">
        <v>213</v>
      </c>
      <c r="C24" s="20"/>
      <c r="D24" s="20"/>
      <c r="E24" s="20"/>
      <c r="F24" s="213"/>
      <c r="G24" s="213"/>
      <c r="H24" s="214"/>
      <c r="I24" s="202"/>
      <c r="J24" s="196"/>
      <c r="K24" s="213"/>
      <c r="L24" s="9"/>
      <c r="N24" s="18"/>
      <c r="O24" s="14"/>
      <c r="P24" s="9"/>
      <c r="Q24" s="9"/>
      <c r="R24" s="10"/>
      <c r="S24" s="10"/>
    </row>
    <row r="25" spans="1:22" ht="17.399999999999999" customHeight="1" x14ac:dyDescent="0.3">
      <c r="B25" s="20"/>
      <c r="C25" s="20" t="s">
        <v>214</v>
      </c>
      <c r="D25" s="20"/>
      <c r="E25" s="20"/>
      <c r="F25" s="213"/>
      <c r="G25" s="213"/>
      <c r="H25" s="214"/>
      <c r="I25" s="202"/>
      <c r="J25" s="213"/>
      <c r="K25" s="196"/>
      <c r="M25" s="19"/>
      <c r="N25" s="4"/>
      <c r="O25" s="9"/>
      <c r="P25" s="9"/>
      <c r="Q25" s="9"/>
      <c r="R25" s="10"/>
      <c r="S25" s="10"/>
    </row>
    <row r="26" spans="1:22" ht="17.399999999999999" customHeight="1" x14ac:dyDescent="0.3">
      <c r="A26" s="15"/>
      <c r="C26" s="20"/>
      <c r="D26" s="9"/>
      <c r="E26" s="9"/>
      <c r="F26" s="10"/>
      <c r="G26" s="10"/>
      <c r="H26" s="16"/>
      <c r="J26" s="17">
        <f>J24</f>
        <v>0</v>
      </c>
      <c r="K26" s="24">
        <f>K25</f>
        <v>0</v>
      </c>
      <c r="L26" s="21" t="str">
        <f>IF(J26=K26,"&lt;- Debits and Credits equal each other.","&lt;- Debits and Credits do not equal each other.")</f>
        <v>&lt;- Debits and Credits equal each other.</v>
      </c>
      <c r="M26" s="19"/>
    </row>
    <row r="27" spans="1:22" ht="17.399999999999999" customHeight="1" x14ac:dyDescent="0.25">
      <c r="A27" s="15"/>
    </row>
    <row r="28" spans="1:22" s="178" customFormat="1" ht="21" customHeight="1" x14ac:dyDescent="0.4">
      <c r="A28" s="172" t="s">
        <v>177</v>
      </c>
      <c r="B28" s="173"/>
      <c r="C28" s="174"/>
      <c r="D28" s="174"/>
      <c r="E28" s="174"/>
      <c r="F28" s="175"/>
      <c r="G28" s="175"/>
      <c r="H28" s="176"/>
      <c r="I28" s="176"/>
      <c r="J28" s="175"/>
      <c r="K28" s="175"/>
      <c r="L28" s="39"/>
      <c r="M28" s="39"/>
      <c r="N28" s="177"/>
      <c r="O28" s="177"/>
      <c r="P28" s="177"/>
    </row>
    <row r="29" spans="1:22" s="189" customFormat="1" ht="17.399999999999999" customHeight="1" x14ac:dyDescent="0.35">
      <c r="A29" s="184">
        <v>2</v>
      </c>
      <c r="B29" s="215" t="s">
        <v>1664</v>
      </c>
      <c r="O29" s="285"/>
      <c r="P29" s="285"/>
      <c r="Q29" s="285"/>
      <c r="R29" s="285"/>
      <c r="S29" s="285"/>
      <c r="T29" s="285"/>
      <c r="U29" s="285"/>
      <c r="V29" s="285"/>
    </row>
    <row r="30" spans="1:22" ht="17.399999999999999" customHeight="1" x14ac:dyDescent="0.25">
      <c r="B30" s="286" t="str">
        <f>IF($E$7="Governmental","Dr: Acct 0775 - OTHER INCOME","Dr: Acct 0755 - SALES &amp; SERVICES")</f>
        <v>Dr: Acct 0755 - SALES &amp; SERVICES</v>
      </c>
      <c r="C30" s="286"/>
      <c r="D30" s="286"/>
      <c r="E30" s="286"/>
      <c r="F30" s="286"/>
      <c r="G30" s="286"/>
      <c r="H30" s="286"/>
      <c r="I30" s="286"/>
      <c r="J30" s="196"/>
      <c r="K30" s="32"/>
      <c r="L30" s="9"/>
      <c r="N30" s="22"/>
      <c r="O30" s="9"/>
      <c r="P30" s="14"/>
      <c r="Q30" s="9"/>
      <c r="R30" s="9"/>
      <c r="S30" s="9"/>
      <c r="T30" s="9"/>
      <c r="U30" s="9"/>
      <c r="V30" s="9"/>
    </row>
    <row r="31" spans="1:22" ht="17.399999999999999" customHeight="1" x14ac:dyDescent="0.3">
      <c r="A31" s="15"/>
      <c r="B31" s="212"/>
      <c r="C31" s="20" t="s">
        <v>215</v>
      </c>
      <c r="D31" s="20"/>
      <c r="E31" s="20"/>
      <c r="F31" s="20"/>
      <c r="G31" s="212"/>
      <c r="H31" s="212"/>
      <c r="I31" s="212"/>
      <c r="J31" s="32"/>
      <c r="K31" s="196"/>
      <c r="M31" s="19"/>
      <c r="N31" s="22"/>
      <c r="O31" s="9"/>
      <c r="P31" s="14"/>
      <c r="Q31" s="9"/>
      <c r="R31" s="9"/>
      <c r="S31" s="9"/>
      <c r="T31" s="9"/>
      <c r="U31" s="9"/>
      <c r="V31" s="9"/>
    </row>
    <row r="32" spans="1:22" ht="17.399999999999999" customHeight="1" x14ac:dyDescent="0.3">
      <c r="B32" s="20"/>
      <c r="C32" s="20" t="str">
        <f>IF($E$7="Governmental","Cr: Acct 0740 - INTEREST INCOME","Cr: Acct 0765 - INVESTMENT AND INTEREST")</f>
        <v>Cr: Acct 0765 - INVESTMENT AND INTEREST</v>
      </c>
      <c r="D32" s="20"/>
      <c r="E32" s="20"/>
      <c r="F32" s="20"/>
      <c r="G32" s="20"/>
      <c r="H32" s="20"/>
      <c r="I32" s="20"/>
      <c r="J32" s="32"/>
      <c r="K32" s="196"/>
      <c r="N32" s="22"/>
      <c r="O32" s="23"/>
    </row>
    <row r="33" spans="1:22" ht="17.399999999999999" customHeight="1" x14ac:dyDescent="0.35">
      <c r="A33" s="15"/>
      <c r="C33" s="183"/>
      <c r="D33" s="183"/>
      <c r="E33" s="183"/>
      <c r="F33" s="183"/>
      <c r="G33" s="183"/>
      <c r="H33" s="183"/>
      <c r="I33" s="183"/>
      <c r="J33" s="24">
        <f>J30</f>
        <v>0</v>
      </c>
      <c r="K33" s="157">
        <f>SUM(K31:K32)</f>
        <v>0</v>
      </c>
      <c r="L33" s="21" t="str">
        <f>IF(J33=K33,"&lt;- Debits and Credits equal each other.","&lt;- Debits and Credits do not equal each other.")</f>
        <v>&lt;- Debits and Credits equal each other.</v>
      </c>
      <c r="M33" s="19"/>
      <c r="O33" s="9"/>
      <c r="P33" s="14"/>
      <c r="Q33" s="9"/>
      <c r="R33" s="9"/>
      <c r="S33" s="9"/>
      <c r="T33" s="9"/>
      <c r="U33" s="9"/>
      <c r="V33" s="9"/>
    </row>
    <row r="34" spans="1:22" ht="17.399999999999999" customHeight="1" x14ac:dyDescent="0.35">
      <c r="A34" s="15"/>
      <c r="C34" s="183"/>
      <c r="D34" s="183"/>
      <c r="E34" s="183"/>
      <c r="F34" s="183"/>
      <c r="G34" s="183"/>
      <c r="H34" s="183"/>
      <c r="I34" s="183"/>
      <c r="J34" s="24"/>
      <c r="K34" s="157"/>
      <c r="L34" s="21"/>
      <c r="M34" s="19"/>
      <c r="O34" s="9"/>
      <c r="P34" s="14"/>
      <c r="Q34" s="9"/>
      <c r="R34" s="9"/>
      <c r="S34" s="9"/>
      <c r="T34" s="9"/>
      <c r="U34" s="9"/>
      <c r="V34" s="9"/>
    </row>
    <row r="35" spans="1:22" ht="17.399999999999999" customHeight="1" x14ac:dyDescent="0.35">
      <c r="A35" s="184">
        <v>3</v>
      </c>
      <c r="B35" s="215" t="s">
        <v>1665</v>
      </c>
      <c r="C35" s="20"/>
      <c r="D35" s="9"/>
      <c r="E35" s="9"/>
      <c r="F35" s="9"/>
      <c r="G35" s="9"/>
      <c r="H35" s="9"/>
      <c r="I35" s="1"/>
      <c r="J35" s="9"/>
      <c r="K35" s="24"/>
      <c r="L35" s="9"/>
      <c r="O35" s="22"/>
      <c r="R35" s="9"/>
      <c r="S35" s="9"/>
      <c r="T35" s="9"/>
      <c r="U35" s="9"/>
      <c r="V35" s="9"/>
    </row>
    <row r="36" spans="1:22" ht="17.399999999999999" customHeight="1" x14ac:dyDescent="0.3">
      <c r="B36" s="271" t="s">
        <v>216</v>
      </c>
      <c r="C36" s="271" t="s">
        <v>214</v>
      </c>
      <c r="D36" s="271" t="s">
        <v>214</v>
      </c>
      <c r="E36" s="271" t="s">
        <v>214</v>
      </c>
      <c r="F36" s="20"/>
      <c r="G36" s="20"/>
      <c r="H36" s="20"/>
      <c r="I36" s="20"/>
      <c r="J36" s="196"/>
      <c r="K36" s="32"/>
      <c r="M36" s="19"/>
      <c r="R36" s="9"/>
      <c r="S36" s="9"/>
      <c r="T36" s="9"/>
      <c r="U36" s="9"/>
      <c r="V36" s="9"/>
    </row>
    <row r="37" spans="1:22" ht="17.399999999999999" customHeight="1" x14ac:dyDescent="0.25">
      <c r="A37" s="15"/>
      <c r="B37" s="20"/>
      <c r="C37" s="20" t="str">
        <f>IF($E$7="Governmental","Cr: Acct 0775 - OTHER INCOME","Cr: Acct 0778 - RENT")</f>
        <v>Cr: Acct 0778 - RENT</v>
      </c>
      <c r="D37" s="20"/>
      <c r="E37" s="20"/>
      <c r="F37" s="20"/>
      <c r="G37" s="20"/>
      <c r="H37" s="20"/>
      <c r="I37" s="20"/>
      <c r="J37" s="32"/>
      <c r="K37" s="196"/>
      <c r="R37" s="9"/>
      <c r="S37" s="9"/>
      <c r="T37" s="9"/>
      <c r="U37" s="9"/>
      <c r="V37" s="9"/>
    </row>
    <row r="38" spans="1:22" ht="17.399999999999999" customHeight="1" x14ac:dyDescent="0.25">
      <c r="A38" s="15"/>
      <c r="C38" s="14"/>
      <c r="D38" s="9"/>
      <c r="E38" s="9"/>
      <c r="F38" s="9"/>
      <c r="G38" s="9"/>
      <c r="H38" s="9"/>
      <c r="I38" s="1"/>
      <c r="J38" s="157">
        <f>J36</f>
        <v>0</v>
      </c>
      <c r="K38" s="24">
        <f>K37</f>
        <v>0</v>
      </c>
      <c r="L38" s="21" t="str">
        <f>IF(J38=K38,"&lt;- Debits and Credits equal each other.","&lt;- Debits and Credits do not equal each other.")</f>
        <v>&lt;- Debits and Credits equal each other.</v>
      </c>
      <c r="R38" s="9"/>
      <c r="S38" s="9"/>
      <c r="T38" s="9"/>
      <c r="U38" s="9"/>
      <c r="V38" s="9"/>
    </row>
    <row r="39" spans="1:22" ht="17.399999999999999" customHeight="1" x14ac:dyDescent="0.25">
      <c r="A39" s="15"/>
      <c r="C39" s="14"/>
      <c r="D39" s="9"/>
      <c r="E39" s="9"/>
      <c r="F39" s="9"/>
      <c r="G39" s="9"/>
      <c r="H39" s="9"/>
      <c r="I39" s="1"/>
      <c r="J39" s="157"/>
      <c r="K39" s="24"/>
      <c r="L39" s="21"/>
      <c r="R39" s="9"/>
      <c r="S39" s="9"/>
      <c r="T39" s="9"/>
      <c r="U39" s="9"/>
      <c r="V39" s="9"/>
    </row>
    <row r="40" spans="1:22" s="189" customFormat="1" ht="17.399999999999999" customHeight="1" x14ac:dyDescent="0.35">
      <c r="A40" s="184">
        <v>4</v>
      </c>
      <c r="B40" s="215" t="s">
        <v>130</v>
      </c>
      <c r="K40" s="211"/>
    </row>
    <row r="41" spans="1:22" ht="17.399999999999999" customHeight="1" x14ac:dyDescent="0.25">
      <c r="B41" s="271" t="s">
        <v>217</v>
      </c>
      <c r="C41" s="271"/>
      <c r="D41" s="271"/>
      <c r="E41" s="271"/>
      <c r="F41" s="20"/>
      <c r="G41" s="20"/>
      <c r="H41" s="20"/>
      <c r="I41" s="20"/>
      <c r="J41" s="196"/>
      <c r="K41" s="32"/>
      <c r="L41" s="9"/>
      <c r="R41" s="9"/>
      <c r="S41" s="9"/>
      <c r="T41" s="9"/>
      <c r="U41" s="9"/>
      <c r="V41" s="9"/>
    </row>
    <row r="42" spans="1:22" ht="17.399999999999999" customHeight="1" x14ac:dyDescent="0.25">
      <c r="A42" s="15"/>
      <c r="B42" s="20"/>
      <c r="C42" s="271" t="s">
        <v>215</v>
      </c>
      <c r="D42" s="271" t="s">
        <v>218</v>
      </c>
      <c r="E42" s="271" t="s">
        <v>218</v>
      </c>
      <c r="F42" s="20"/>
      <c r="G42" s="20"/>
      <c r="H42" s="20"/>
      <c r="I42" s="20"/>
      <c r="J42" s="32"/>
      <c r="K42" s="196"/>
      <c r="O42" s="9"/>
      <c r="P42" s="9"/>
      <c r="Q42" s="9"/>
      <c r="R42" s="9"/>
      <c r="S42" s="9"/>
      <c r="T42" s="9"/>
      <c r="U42" s="9"/>
      <c r="V42" s="9"/>
    </row>
    <row r="43" spans="1:22" ht="17.399999999999999" customHeight="1" x14ac:dyDescent="0.3">
      <c r="A43" s="15"/>
      <c r="B43" s="287" t="s">
        <v>1842</v>
      </c>
      <c r="C43" s="287"/>
      <c r="D43" s="287"/>
      <c r="E43" s="287"/>
      <c r="F43" s="287"/>
      <c r="G43" s="287"/>
      <c r="H43" s="287"/>
      <c r="I43" s="287"/>
      <c r="J43" s="157">
        <f>J41</f>
        <v>0</v>
      </c>
      <c r="K43" s="24">
        <f>K42</f>
        <v>0</v>
      </c>
      <c r="L43" s="21" t="str">
        <f>IF(J43=K43,"&lt;- Debits and Credits equal each other.","&lt;- Debits and Credits do not equal each other.")</f>
        <v>&lt;- Debits and Credits equal each other.</v>
      </c>
      <c r="M43" s="19"/>
    </row>
    <row r="44" spans="1:22" ht="17.399999999999999" customHeight="1" x14ac:dyDescent="0.3">
      <c r="A44" s="15"/>
      <c r="B44" s="287"/>
      <c r="C44" s="287"/>
      <c r="D44" s="287"/>
      <c r="E44" s="287"/>
      <c r="F44" s="287"/>
      <c r="G44" s="287"/>
      <c r="H44" s="287"/>
      <c r="I44" s="287"/>
      <c r="K44" s="27"/>
      <c r="L44" s="9"/>
      <c r="M44" s="19"/>
      <c r="O44" s="28"/>
    </row>
    <row r="45" spans="1:22" ht="17.399999999999999" customHeight="1" x14ac:dyDescent="0.3">
      <c r="A45" s="15"/>
      <c r="B45" s="287"/>
      <c r="C45" s="287"/>
      <c r="D45" s="287"/>
      <c r="E45" s="287"/>
      <c r="F45" s="287"/>
      <c r="G45" s="287"/>
      <c r="H45" s="287"/>
      <c r="I45" s="287"/>
      <c r="K45" s="27"/>
      <c r="M45" s="19"/>
      <c r="O45" s="28"/>
    </row>
    <row r="46" spans="1:22" ht="17.399999999999999" customHeight="1" x14ac:dyDescent="0.3">
      <c r="A46" s="15"/>
      <c r="B46" s="11"/>
      <c r="C46" s="9"/>
      <c r="K46" s="27"/>
      <c r="M46" s="19"/>
      <c r="O46" s="28"/>
    </row>
    <row r="47" spans="1:22" s="178" customFormat="1" ht="21" customHeight="1" x14ac:dyDescent="0.4">
      <c r="A47" s="172" t="s">
        <v>1653</v>
      </c>
      <c r="B47" s="173"/>
      <c r="C47" s="174"/>
      <c r="D47" s="174"/>
      <c r="E47" s="174"/>
      <c r="F47" s="175"/>
      <c r="G47" s="175"/>
      <c r="H47" s="176"/>
      <c r="I47" s="176"/>
      <c r="J47" s="175"/>
      <c r="K47" s="175"/>
      <c r="L47" s="39"/>
      <c r="M47" s="39"/>
      <c r="N47" s="177"/>
      <c r="O47" s="177"/>
      <c r="P47" s="177"/>
    </row>
    <row r="48" spans="1:22" ht="17.399999999999999" customHeight="1" x14ac:dyDescent="0.35">
      <c r="A48" s="184">
        <v>5</v>
      </c>
      <c r="B48" s="215" t="s">
        <v>1873</v>
      </c>
      <c r="F48" s="9"/>
      <c r="G48" s="9"/>
      <c r="H48" s="9"/>
      <c r="I48" s="1"/>
      <c r="J48" s="29"/>
      <c r="K48" s="30"/>
      <c r="M48" s="19"/>
    </row>
    <row r="49" spans="1:15" ht="17.399999999999999" customHeight="1" x14ac:dyDescent="0.3">
      <c r="B49" s="20" t="s">
        <v>216</v>
      </c>
      <c r="C49" s="26"/>
      <c r="D49" s="20"/>
      <c r="E49" s="20"/>
      <c r="F49" s="20"/>
      <c r="G49" s="20"/>
      <c r="H49" s="20"/>
      <c r="I49" s="20"/>
      <c r="J49" s="196"/>
      <c r="K49" s="6"/>
    </row>
    <row r="50" spans="1:15" ht="17.399999999999999" customHeight="1" x14ac:dyDescent="0.25">
      <c r="A50" s="15"/>
      <c r="B50" s="20" t="s">
        <v>1657</v>
      </c>
      <c r="C50" s="20"/>
      <c r="D50" s="20"/>
      <c r="E50" s="20"/>
      <c r="F50" s="20"/>
      <c r="G50" s="20"/>
      <c r="H50" s="20"/>
      <c r="I50" s="202"/>
      <c r="J50" s="196"/>
      <c r="K50" s="20"/>
      <c r="O50" s="28"/>
    </row>
    <row r="51" spans="1:15" ht="17.399999999999999" customHeight="1" x14ac:dyDescent="0.25">
      <c r="A51" s="15"/>
      <c r="B51" s="271" t="s">
        <v>1656</v>
      </c>
      <c r="C51" s="271" t="s">
        <v>1655</v>
      </c>
      <c r="D51" s="271" t="s">
        <v>1655</v>
      </c>
      <c r="E51" s="20"/>
      <c r="F51" s="20"/>
      <c r="G51" s="20"/>
      <c r="H51" s="20"/>
      <c r="I51" s="202"/>
      <c r="J51" s="196"/>
      <c r="K51" s="20"/>
      <c r="O51" s="28"/>
    </row>
    <row r="52" spans="1:15" ht="17.399999999999999" customHeight="1" x14ac:dyDescent="0.25">
      <c r="A52" s="15"/>
      <c r="B52" s="55"/>
      <c r="C52" s="55" t="s">
        <v>215</v>
      </c>
      <c r="D52" s="55"/>
      <c r="E52" s="20"/>
      <c r="F52" s="20"/>
      <c r="G52" s="20"/>
      <c r="H52" s="20"/>
      <c r="I52" s="202"/>
      <c r="J52" s="20"/>
      <c r="K52" s="196"/>
      <c r="O52" s="28"/>
    </row>
    <row r="53" spans="1:15" ht="17.399999999999999" customHeight="1" x14ac:dyDescent="0.25">
      <c r="A53" s="15"/>
      <c r="B53" s="55"/>
      <c r="C53" s="55" t="s">
        <v>1658</v>
      </c>
      <c r="D53" s="55"/>
      <c r="E53" s="20"/>
      <c r="F53" s="20"/>
      <c r="G53" s="20"/>
      <c r="H53" s="20"/>
      <c r="I53" s="202"/>
      <c r="J53" s="20"/>
      <c r="K53" s="196"/>
      <c r="O53" s="28"/>
    </row>
    <row r="54" spans="1:15" ht="17.399999999999999" customHeight="1" x14ac:dyDescent="0.3">
      <c r="A54" s="15"/>
      <c r="B54" s="193"/>
      <c r="C54" s="55" t="s">
        <v>1654</v>
      </c>
      <c r="D54" s="55"/>
      <c r="E54" s="55"/>
      <c r="F54" s="20"/>
      <c r="G54" s="20"/>
      <c r="H54" s="20"/>
      <c r="I54" s="26"/>
      <c r="J54" s="32"/>
      <c r="K54" s="196"/>
    </row>
    <row r="55" spans="1:15" ht="17.399999999999999" customHeight="1" x14ac:dyDescent="0.35">
      <c r="A55" s="15"/>
      <c r="B55" s="183"/>
      <c r="C55" s="166"/>
      <c r="D55" s="166"/>
      <c r="E55" s="166"/>
      <c r="F55" s="20"/>
      <c r="G55" s="20"/>
      <c r="H55" s="20"/>
      <c r="I55" s="26"/>
      <c r="J55" s="17">
        <f>SUM(J49:J54)</f>
        <v>0</v>
      </c>
      <c r="K55" s="17">
        <f>SUM(K49:K54)</f>
        <v>0</v>
      </c>
      <c r="L55" s="21" t="str">
        <f>IF(J55=K55,"&lt;- Debits and Credits equal each other.","&lt;- Debits and Credits do not equal each other.")</f>
        <v>&lt;- Debits and Credits equal each other.</v>
      </c>
    </row>
    <row r="56" spans="1:15" ht="17.399999999999999" customHeight="1" x14ac:dyDescent="0.25">
      <c r="A56" s="15"/>
      <c r="B56" s="20"/>
      <c r="C56" s="20"/>
      <c r="D56" s="20"/>
      <c r="E56" s="20"/>
      <c r="F56" s="20"/>
      <c r="G56" s="20"/>
      <c r="H56" s="20"/>
      <c r="I56" s="26"/>
      <c r="J56" s="32"/>
      <c r="K56" s="24"/>
    </row>
    <row r="57" spans="1:15" ht="17.399999999999999" customHeight="1" x14ac:dyDescent="0.35">
      <c r="A57" s="184">
        <v>6</v>
      </c>
      <c r="B57" s="215" t="s">
        <v>1872</v>
      </c>
      <c r="D57" s="20"/>
      <c r="E57" s="20"/>
      <c r="F57" s="20"/>
      <c r="G57" s="20"/>
      <c r="H57" s="20"/>
      <c r="I57" s="26"/>
      <c r="J57" s="32"/>
      <c r="K57" s="24"/>
    </row>
    <row r="58" spans="1:15" ht="17.399999999999999" customHeight="1" x14ac:dyDescent="0.25">
      <c r="B58" s="20" t="s">
        <v>213</v>
      </c>
      <c r="C58" s="26"/>
      <c r="D58" s="20"/>
      <c r="E58" s="20"/>
      <c r="F58" s="20"/>
      <c r="G58" s="20"/>
      <c r="H58" s="20"/>
      <c r="I58" s="26"/>
      <c r="J58" s="196"/>
      <c r="K58" s="32"/>
    </row>
    <row r="59" spans="1:15" ht="17.399999999999999" customHeight="1" x14ac:dyDescent="0.3">
      <c r="A59" s="15"/>
      <c r="B59" s="193"/>
      <c r="C59" s="20" t="s">
        <v>214</v>
      </c>
      <c r="D59" s="20"/>
      <c r="E59" s="20"/>
      <c r="F59" s="20"/>
      <c r="G59" s="20"/>
      <c r="H59" s="20"/>
      <c r="I59" s="26"/>
      <c r="J59" s="32"/>
      <c r="K59" s="196"/>
    </row>
    <row r="60" spans="1:15" ht="17.399999999999999" customHeight="1" x14ac:dyDescent="0.35">
      <c r="A60" s="15"/>
      <c r="B60" s="183"/>
      <c r="C60" s="166"/>
      <c r="D60" s="20"/>
      <c r="E60" s="20"/>
      <c r="F60" s="20"/>
      <c r="G60" s="20"/>
      <c r="H60" s="20"/>
      <c r="I60" s="26"/>
      <c r="J60" s="157">
        <f>J58</f>
        <v>0</v>
      </c>
      <c r="K60" s="24">
        <f>K59</f>
        <v>0</v>
      </c>
      <c r="L60" s="21" t="str">
        <f>IF(J60=K60,"&lt;- Debits and Credits equal each other.","&lt;- Debits and Credits do not equal each other.")</f>
        <v>&lt;- Debits and Credits equal each other.</v>
      </c>
    </row>
    <row r="61" spans="1:15" ht="17.399999999999999" customHeight="1" x14ac:dyDescent="0.3">
      <c r="B61" s="20"/>
      <c r="C61" s="20"/>
      <c r="D61" s="20"/>
      <c r="E61" s="20"/>
      <c r="F61" s="20"/>
      <c r="G61" s="20"/>
      <c r="H61" s="20"/>
      <c r="I61" s="25"/>
      <c r="J61" s="33"/>
      <c r="K61" s="32"/>
    </row>
    <row r="62" spans="1:15" ht="17.399999999999999" customHeight="1" x14ac:dyDescent="0.3">
      <c r="B62" s="34"/>
      <c r="C62" s="20"/>
      <c r="D62" s="20"/>
      <c r="E62" s="20"/>
      <c r="F62" s="20"/>
      <c r="G62" s="20"/>
      <c r="H62" s="20"/>
      <c r="I62" s="20"/>
    </row>
    <row r="63" spans="1:15" ht="17.399999999999999" customHeight="1" x14ac:dyDescent="0.3">
      <c r="B63" s="31"/>
      <c r="C63" s="20"/>
      <c r="D63" s="20"/>
      <c r="E63" s="20"/>
      <c r="F63" s="20"/>
      <c r="G63" s="20"/>
      <c r="H63" s="20"/>
      <c r="I63" s="20"/>
    </row>
    <row r="64" spans="1:15" ht="17.399999999999999" customHeight="1" x14ac:dyDescent="0.3">
      <c r="B64" s="34"/>
      <c r="C64" s="20"/>
      <c r="D64" s="20"/>
      <c r="E64" s="20"/>
      <c r="F64" s="20"/>
      <c r="G64" s="20"/>
      <c r="H64" s="20"/>
      <c r="I64" s="32"/>
      <c r="L64" s="9"/>
      <c r="M64" s="19"/>
    </row>
    <row r="65" spans="2:11" ht="21" x14ac:dyDescent="0.4">
      <c r="B65" s="20"/>
      <c r="C65" s="20"/>
      <c r="D65" s="229" t="s">
        <v>1713</v>
      </c>
      <c r="E65" s="230"/>
      <c r="F65" s="231"/>
      <c r="G65" s="231"/>
      <c r="H65" s="231"/>
      <c r="I65" s="232"/>
      <c r="J65" s="232"/>
      <c r="K65" s="233"/>
    </row>
    <row r="66" spans="2:11" ht="17.399999999999999" customHeight="1" x14ac:dyDescent="0.25">
      <c r="B66" s="20"/>
      <c r="C66" s="20"/>
      <c r="D66" s="37"/>
      <c r="E66" s="37"/>
      <c r="F66" s="37"/>
      <c r="G66" s="37"/>
      <c r="H66" s="37"/>
      <c r="I66" s="37"/>
      <c r="J66" s="37"/>
      <c r="K66" s="239" t="s">
        <v>1711</v>
      </c>
    </row>
    <row r="67" spans="2:11" ht="17.399999999999999" customHeight="1" x14ac:dyDescent="0.3">
      <c r="B67" s="29"/>
      <c r="D67" s="193" t="s">
        <v>1714</v>
      </c>
      <c r="E67" s="37"/>
      <c r="F67" s="37"/>
      <c r="G67" s="37"/>
      <c r="H67" s="37"/>
      <c r="I67" s="37"/>
      <c r="J67" s="37"/>
      <c r="K67" s="238">
        <f>J14+J24-K31-K42-K52+J58</f>
        <v>0</v>
      </c>
    </row>
    <row r="68" spans="2:11" ht="17.399999999999999" customHeight="1" x14ac:dyDescent="0.3">
      <c r="D68" s="193" t="s">
        <v>1715</v>
      </c>
      <c r="E68" s="37"/>
      <c r="F68" s="37"/>
      <c r="G68" s="37"/>
      <c r="H68" s="37"/>
      <c r="I68" s="37"/>
      <c r="J68" s="37"/>
      <c r="K68" s="238">
        <f>J41</f>
        <v>0</v>
      </c>
    </row>
    <row r="69" spans="2:11" ht="17.399999999999999" customHeight="1" x14ac:dyDescent="0.3">
      <c r="D69" s="193" t="s">
        <v>1716</v>
      </c>
      <c r="E69" s="37"/>
      <c r="F69" s="37"/>
      <c r="G69" s="37"/>
      <c r="H69" s="37"/>
      <c r="I69" s="37"/>
      <c r="J69" s="37"/>
      <c r="K69" s="238">
        <f>-K17-K25+J36+J49-K59</f>
        <v>0</v>
      </c>
    </row>
    <row r="70" spans="2:11" ht="17.399999999999999" customHeight="1" x14ac:dyDescent="0.25">
      <c r="I70" s="24"/>
    </row>
    <row r="71" spans="2:11" ht="17.399999999999999" customHeight="1" x14ac:dyDescent="0.25">
      <c r="I71" s="24"/>
    </row>
    <row r="72" spans="2:11" ht="17.399999999999999" customHeight="1" x14ac:dyDescent="0.25">
      <c r="I72" s="24"/>
    </row>
  </sheetData>
  <sheetProtection algorithmName="SHA-512" hashValue="YKTsokJjW3qHpps8sCAup8K7EjRDGEg65yEKqH+EONNyZAycDRleDXv6h7EkVbu2GkAnVv0HvImE4EVJ/Xi/1A==" saltValue="kJsEao6SDRnnvhDHabDlmA==" spinCount="100000" sheet="1" objects="1" scenarios="1"/>
  <mergeCells count="17">
    <mergeCell ref="A8:D8"/>
    <mergeCell ref="A1:K1"/>
    <mergeCell ref="A3:D3"/>
    <mergeCell ref="A5:D5"/>
    <mergeCell ref="A6:D6"/>
    <mergeCell ref="A7:D7"/>
    <mergeCell ref="A4:D4"/>
    <mergeCell ref="A2:I2"/>
    <mergeCell ref="B51:D51"/>
    <mergeCell ref="O29:V29"/>
    <mergeCell ref="B30:I30"/>
    <mergeCell ref="M13:N13"/>
    <mergeCell ref="P13:Q13"/>
    <mergeCell ref="B43:I45"/>
    <mergeCell ref="B36:E36"/>
    <mergeCell ref="B41:E41"/>
    <mergeCell ref="C42:E42"/>
  </mergeCells>
  <dataValidations count="3">
    <dataValidation type="whole" operator="greaterThanOrEqual" allowBlank="1" showErrorMessage="1" errorTitle="Whole Number Only" error="Only enter whole numbers." sqref="K59 J58 J24 K25 J30 K31:K32 J36 K37 J41 K42 J49:J51 K52:K54" xr:uid="{00000000-0002-0000-0800-000000000000}">
      <formula1>0</formula1>
    </dataValidation>
    <dataValidation type="textLength" operator="equal" allowBlank="1" showInputMessage="1" showErrorMessage="1" errorTitle="4-Digit Org Code" error="Enter the Org Code/BU as 4 digits." sqref="E5" xr:uid="{00000000-0002-0000-0800-000001000000}">
      <formula1>4</formula1>
    </dataValidation>
    <dataValidation type="whole" operator="greaterThanOrEqual" allowBlank="1" showErrorMessage="1" errorTitle="Whole Numbers Only" error="Enter amounts as whole numbers only." promptTitle="Whole Numbers" prompt="Enter whole numbers only." sqref="J14:J16 M14:M16 N17:N19 K17:K19 P14 Q17" xr:uid="{00000000-0002-0000-0800-000002000000}">
      <formula1>0</formula1>
    </dataValidation>
  </dataValidations>
  <pageMargins left="0.7" right="0.7" top="0.75" bottom="0.75" header="0.3" footer="0.3"/>
  <pageSetup scale="70" orientation="portrait" r:id="rId1"/>
  <headerFooter>
    <oddHeader>&amp;C&amp;"Arial,Bold"&amp;14GASB 87 
Fund Consolidated Journal Entries</oddHeader>
    <oddFooter>&amp;L&amp;"arial,Regular"&amp;12State Controller's Office&amp;C&amp;"arial,Regular"&amp;12Fund 0042 (Example)&amp;R&amp;"arial,Regular"&amp;12Page &amp;P of &amp;N</oddFooter>
  </headerFooter>
  <rowBreaks count="1" manualBreakCount="1">
    <brk id="4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3000000}">
          <x14:formula1>
            <xm:f>'Drop Down Menus'!$A$1:$A$101</xm:f>
          </x14:formula1>
          <xm:sqref>E3</xm:sqref>
        </x14:dataValidation>
        <x14:dataValidation type="list" allowBlank="1" showInputMessage="1" showErrorMessage="1" xr:uid="{00000000-0002-0000-0800-000004000000}">
          <x14:formula1>
            <xm:f>'Drop Down Menus'!$B$1:$B$2</xm:f>
          </x14:formula1>
          <xm:sqref>E7</xm:sqref>
        </x14:dataValidation>
        <x14:dataValidation type="list" allowBlank="1" showInputMessage="1" showErrorMessage="1" xr:uid="{00000000-0002-0000-0800-000005000000}">
          <x14:formula1>
            <xm:f>'Drop Down Menus'!$E$1:$E$3</xm:f>
          </x14:formula1>
          <xm:sqref>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Drop Down Menus</vt:lpstr>
      <vt:lpstr>qryIndex02a</vt:lpstr>
      <vt:lpstr>LS-Version Changes</vt:lpstr>
      <vt:lpstr>LS-Fund #### Journal Entries</vt:lpstr>
      <vt:lpstr>LS-Department Note Disclosure</vt:lpstr>
      <vt:lpstr>LS-Lease Liabilities</vt:lpstr>
      <vt:lpstr>LS-Check Figures  </vt:lpstr>
      <vt:lpstr>LR-Version Changes</vt:lpstr>
      <vt:lpstr>LR-Fund #### Journal Entries</vt:lpstr>
      <vt:lpstr>LR-Department Note Disclosure</vt:lpstr>
      <vt:lpstr>LR-Check Figures</vt:lpstr>
      <vt:lpstr>FP-Version Changes</vt:lpstr>
      <vt:lpstr>FP-Fund #### Journal Entries</vt:lpstr>
      <vt:lpstr>FP-Lease Liabilities</vt:lpstr>
      <vt:lpstr>'FP-Fund #### Journal Entries'!Print_Area</vt:lpstr>
      <vt:lpstr>'FP-Lease Liabilities'!Print_Area</vt:lpstr>
      <vt:lpstr>'LR-Department Note Disclosure'!Print_Area</vt:lpstr>
      <vt:lpstr>'LR-Fund #### Journal Entries'!Print_Area</vt:lpstr>
      <vt:lpstr>'LS-Department Note Disclosure'!Print_Area</vt:lpstr>
      <vt:lpstr>'LS-Fund #### Journal Entries'!Print_Area</vt:lpstr>
      <vt:lpstr>'LS-Lease Liabilities'!Print_Area</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Bradford, Christopher</dc:creator>
  <cp:lastModifiedBy>Johnson, Nina</cp:lastModifiedBy>
  <dcterms:created xsi:type="dcterms:W3CDTF">2023-03-08T17:19:33Z</dcterms:created>
  <dcterms:modified xsi:type="dcterms:W3CDTF">2024-04-03T22:55:59Z</dcterms:modified>
</cp:coreProperties>
</file>